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semail.sharepoint.com/sites/RIOCExt/CPP/Shared Documents/2019 Capital Projects/19-36315 - Sportspark/Bid Documents/"/>
    </mc:Choice>
  </mc:AlternateContent>
  <xr:revisionPtr revIDLastSave="1400" documentId="13_ncr:1_{99D77DC6-9EB4-4760-8601-C6FE215BCAAA}" xr6:coauthVersionLast="46" xr6:coauthVersionMax="46" xr10:uidLastSave="{9925DA0F-1BD2-4CF4-86EC-4CFB729F6732}"/>
  <bookViews>
    <workbookView xWindow="-108" yWindow="-108" windowWidth="23256" windowHeight="12576" firstSheet="3" activeTab="3" xr2:uid="{00000000-000D-0000-FFFF-FFFF00000000}"/>
  </bookViews>
  <sheets>
    <sheet name="Fly A" sheetId="77" state="hidden" r:id="rId1"/>
    <sheet name="Options" sheetId="78" state="hidden" r:id="rId2"/>
    <sheet name="Exclusions" sheetId="73" state="hidden" r:id="rId3"/>
    <sheet name="Bid Breakdown" sheetId="55" r:id="rId4"/>
    <sheet name="Trade Detail 1st" sheetId="72" state="hidden" r:id="rId5"/>
    <sheet name="Trade Detail 2nd" sheetId="80" state="hidden" r:id="rId6"/>
    <sheet name="Fly 11" sheetId="11" state="hidden" r:id="rId7"/>
    <sheet name="FF&amp;E" sheetId="70" state="hidden" r:id="rId8"/>
    <sheet name="AV" sheetId="71" state="hidden" r:id="rId9"/>
    <sheet name="Fly 10" sheetId="27" state="hidden" r:id="rId10"/>
    <sheet name="IT" sheetId="83" state="hidden" r:id="rId11"/>
    <sheet name="Fly 13" sheetId="51" state="hidden" r:id="rId12"/>
    <sheet name="Fly7 (3)" sheetId="50" state="hidden" r:id="rId13"/>
    <sheet name="fLY" sheetId="75" state="hidden" r:id="rId14"/>
    <sheet name="ALTERNATES" sheetId="74" state="hidden" r:id="rId15"/>
    <sheet name="Fly7 (5)" sheetId="52" state="hidden" r:id="rId16"/>
    <sheet name="STEEL OPTIONS" sheetId="79" state="hidden" r:id="rId17"/>
    <sheet name="Benchmark" sheetId="84" state="hidden" r:id="rId18"/>
  </sheets>
  <definedNames>
    <definedName name="_xlnm.Print_Area" localSheetId="8">AV!$A$1:$H$57</definedName>
    <definedName name="_xlnm.Print_Area" localSheetId="2">Exclusions!$A$1:$H$45</definedName>
    <definedName name="_xlnm.Print_Area" localSheetId="11">'Fly 13'!$A$1:$H$41</definedName>
    <definedName name="_xlnm.Print_Area" localSheetId="16">'STEEL OPTIONS'!$A$1:$H$35</definedName>
    <definedName name="_xlnm.Print_Area" localSheetId="3">'Bid Breakdown'!$A$1:$M$64</definedName>
    <definedName name="_xlnm.Print_Area" localSheetId="4">'Trade Detail 1st'!$A$1:$H$199</definedName>
    <definedName name="_xlnm.Print_Area" localSheetId="5">'Trade Detail 2nd'!$A$1:$H$236</definedName>
    <definedName name="_xlnm.Print_Titles" localSheetId="8">AV!$1:$10</definedName>
    <definedName name="_xlnm.Print_Titles" localSheetId="2">Exclusions!$1:$7</definedName>
    <definedName name="_xlnm.Print_Titles" localSheetId="9">'Fly 10'!$1:$4</definedName>
    <definedName name="_xlnm.Print_Titles" localSheetId="6">'Fly 11'!$1:$4</definedName>
    <definedName name="_xlnm.Print_Titles" localSheetId="11">'Fly 13'!$1:$4</definedName>
    <definedName name="_xlnm.Print_Titles" localSheetId="12">'Fly7 (3)'!$1:$4</definedName>
    <definedName name="_xlnm.Print_Titles" localSheetId="15">'Fly7 (5)'!$1:$4</definedName>
    <definedName name="_xlnm.Print_Titles" localSheetId="16">'STEEL OPTIONS'!$1:$10</definedName>
    <definedName name="_xlnm.Print_Titles" localSheetId="3">'Bid Breakdown'!$A:$D</definedName>
    <definedName name="_xlnm.Print_Titles" localSheetId="4">'Trade Detail 1st'!$1:$10</definedName>
    <definedName name="_xlnm.Print_Titles" localSheetId="5">'Trade Detail 2nd'!$1:$10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55" l="1"/>
  <c r="F57" i="55"/>
  <c r="W20" i="84" l="1"/>
  <c r="K40" i="84" l="1"/>
  <c r="K42" i="84" s="1"/>
  <c r="K26" i="84"/>
  <c r="K33" i="84"/>
  <c r="K34" i="84"/>
  <c r="K31" i="84"/>
  <c r="K32" i="84"/>
  <c r="K23" i="84"/>
  <c r="K15" i="84"/>
  <c r="K18" i="84"/>
  <c r="K13" i="84"/>
  <c r="K37" i="84" s="1"/>
  <c r="K44" i="84" s="1"/>
  <c r="O192" i="72" l="1"/>
  <c r="L192" i="72"/>
  <c r="O188" i="72"/>
  <c r="L188" i="72"/>
  <c r="O183" i="72"/>
  <c r="L183" i="72"/>
  <c r="O177" i="72"/>
  <c r="M177" i="72"/>
  <c r="M183" i="72" s="1"/>
  <c r="L177" i="72"/>
  <c r="O166" i="72"/>
  <c r="P166" i="72" s="1"/>
  <c r="P115" i="72"/>
  <c r="M101" i="72"/>
  <c r="P101" i="72" s="1"/>
  <c r="P76" i="72"/>
  <c r="M75" i="72"/>
  <c r="P75" i="72" s="1"/>
  <c r="M74" i="72"/>
  <c r="P74" i="72" s="1"/>
  <c r="W13" i="84"/>
  <c r="W19" i="84"/>
  <c r="X32" i="84"/>
  <c r="W15" i="84"/>
  <c r="X13" i="84"/>
  <c r="W14" i="84"/>
  <c r="X14" i="84" s="1"/>
  <c r="W23" i="84"/>
  <c r="X23" i="84" s="1"/>
  <c r="W25" i="84"/>
  <c r="X12" i="84"/>
  <c r="X15" i="84"/>
  <c r="X16" i="84"/>
  <c r="X17" i="84"/>
  <c r="X19" i="84"/>
  <c r="X20" i="84"/>
  <c r="X21" i="84"/>
  <c r="X24" i="84"/>
  <c r="X25" i="84"/>
  <c r="X26" i="84"/>
  <c r="X27" i="84"/>
  <c r="X28" i="84"/>
  <c r="X29" i="84"/>
  <c r="X30" i="84"/>
  <c r="X33" i="84"/>
  <c r="X34" i="84"/>
  <c r="X35" i="84"/>
  <c r="X36" i="84"/>
  <c r="P177" i="72" l="1"/>
  <c r="M188" i="72"/>
  <c r="P183" i="72"/>
  <c r="T40" i="84"/>
  <c r="U40" i="84" s="1"/>
  <c r="T39" i="84"/>
  <c r="U39" i="84" s="1"/>
  <c r="T38" i="84"/>
  <c r="T22" i="84"/>
  <c r="T26" i="84"/>
  <c r="U26" i="84" s="1"/>
  <c r="T35" i="84"/>
  <c r="U35" i="84" s="1"/>
  <c r="T34" i="84"/>
  <c r="T33" i="84"/>
  <c r="T31" i="84"/>
  <c r="U31" i="84" s="1"/>
  <c r="T32" i="84"/>
  <c r="U32" i="84" s="1"/>
  <c r="T25" i="84"/>
  <c r="T23" i="84"/>
  <c r="T20" i="84"/>
  <c r="T19" i="84"/>
  <c r="U19" i="84" s="1"/>
  <c r="T18" i="84"/>
  <c r="T16" i="84"/>
  <c r="T15" i="84"/>
  <c r="U15" i="84" s="1"/>
  <c r="T14" i="84"/>
  <c r="U14" i="84" s="1"/>
  <c r="T13" i="84"/>
  <c r="T12" i="84"/>
  <c r="U41" i="84"/>
  <c r="U38" i="84"/>
  <c r="U12" i="84"/>
  <c r="U13" i="84"/>
  <c r="U16" i="84"/>
  <c r="U17" i="84"/>
  <c r="U18" i="84"/>
  <c r="U20" i="84"/>
  <c r="U21" i="84"/>
  <c r="U22" i="84"/>
  <c r="U23" i="84"/>
  <c r="U24" i="84"/>
  <c r="U25" i="84"/>
  <c r="U27" i="84"/>
  <c r="U28" i="84"/>
  <c r="U29" i="84"/>
  <c r="U30" i="84"/>
  <c r="U33" i="84"/>
  <c r="U34" i="84"/>
  <c r="U36" i="84"/>
  <c r="U11" i="84"/>
  <c r="Q15" i="84"/>
  <c r="R15" i="84" s="1"/>
  <c r="Q40" i="84"/>
  <c r="Q39" i="84"/>
  <c r="R39" i="84" s="1"/>
  <c r="Q38" i="84"/>
  <c r="Q35" i="84"/>
  <c r="Q34" i="84"/>
  <c r="R34" i="84" s="1"/>
  <c r="Q33" i="84"/>
  <c r="R33" i="84" s="1"/>
  <c r="Q31" i="84"/>
  <c r="R31" i="84" s="1"/>
  <c r="Q32" i="84"/>
  <c r="R32" i="84" s="1"/>
  <c r="Q29" i="84"/>
  <c r="R29" i="84" s="1"/>
  <c r="Q28" i="84"/>
  <c r="Q25" i="84"/>
  <c r="Q23" i="84"/>
  <c r="Q20" i="84"/>
  <c r="R20" i="84" s="1"/>
  <c r="Q22" i="84"/>
  <c r="R22" i="84" s="1"/>
  <c r="Q19" i="84"/>
  <c r="Q18" i="84"/>
  <c r="R18" i="84" s="1"/>
  <c r="Q16" i="84"/>
  <c r="R16" i="84" s="1"/>
  <c r="Q14" i="84"/>
  <c r="Q13" i="84"/>
  <c r="R13" i="84" s="1"/>
  <c r="Q12" i="84"/>
  <c r="W42" i="84"/>
  <c r="X41" i="84"/>
  <c r="X39" i="84"/>
  <c r="X38" i="84"/>
  <c r="W11" i="84"/>
  <c r="X11" i="84" s="1"/>
  <c r="R41" i="84"/>
  <c r="R40" i="84"/>
  <c r="R38" i="84"/>
  <c r="R12" i="84"/>
  <c r="R17" i="84"/>
  <c r="R19" i="84"/>
  <c r="R21" i="84"/>
  <c r="R23" i="84"/>
  <c r="R24" i="84"/>
  <c r="R25" i="84"/>
  <c r="R26" i="84"/>
  <c r="R27" i="84"/>
  <c r="R28" i="84"/>
  <c r="R30" i="84"/>
  <c r="R35" i="84"/>
  <c r="Q11" i="84"/>
  <c r="R11" i="84" s="1"/>
  <c r="N12" i="84"/>
  <c r="O12" i="84" s="1"/>
  <c r="N20" i="84"/>
  <c r="O20" i="84" s="1"/>
  <c r="N15" i="84"/>
  <c r="O15" i="84" s="1"/>
  <c r="N40" i="84"/>
  <c r="N39" i="84"/>
  <c r="O39" i="84" s="1"/>
  <c r="N38" i="84"/>
  <c r="O38" i="84" s="1"/>
  <c r="N26" i="84"/>
  <c r="O26" i="84" s="1"/>
  <c r="N36" i="84"/>
  <c r="N35" i="84"/>
  <c r="O35" i="84" s="1"/>
  <c r="N34" i="84"/>
  <c r="O34" i="84" s="1"/>
  <c r="N33" i="84"/>
  <c r="N31" i="84"/>
  <c r="N32" i="84"/>
  <c r="N29" i="84"/>
  <c r="N28" i="84"/>
  <c r="O28" i="84" s="1"/>
  <c r="N25" i="84"/>
  <c r="N23" i="84"/>
  <c r="N22" i="84"/>
  <c r="O22" i="84" s="1"/>
  <c r="N24" i="84"/>
  <c r="O24" i="84" s="1"/>
  <c r="N19" i="84"/>
  <c r="N17" i="84"/>
  <c r="O17" i="84" s="1"/>
  <c r="N18" i="84"/>
  <c r="O18" i="84" s="1"/>
  <c r="N16" i="84"/>
  <c r="N14" i="84"/>
  <c r="N13" i="84"/>
  <c r="O13" i="84" s="1"/>
  <c r="N42" i="84"/>
  <c r="O40" i="84"/>
  <c r="O41" i="84"/>
  <c r="O14" i="84"/>
  <c r="O16" i="84"/>
  <c r="O19" i="84"/>
  <c r="O21" i="84"/>
  <c r="O23" i="84"/>
  <c r="O25" i="84"/>
  <c r="O27" i="84"/>
  <c r="O29" i="84"/>
  <c r="O30" i="84"/>
  <c r="O31" i="84"/>
  <c r="O32" i="84"/>
  <c r="O33" i="84"/>
  <c r="O36" i="84"/>
  <c r="N11" i="84"/>
  <c r="O11" i="84" s="1"/>
  <c r="W37" i="84" l="1"/>
  <c r="Q42" i="84"/>
  <c r="R42" i="84"/>
  <c r="T37" i="84"/>
  <c r="T42" i="84"/>
  <c r="M192" i="72"/>
  <c r="P192" i="72" s="1"/>
  <c r="P188" i="72"/>
  <c r="W44" i="84"/>
  <c r="U42" i="84"/>
  <c r="U37" i="84"/>
  <c r="U44" i="84" s="1"/>
  <c r="X42" i="84"/>
  <c r="Q37" i="84"/>
  <c r="X37" i="84"/>
  <c r="R14" i="84"/>
  <c r="R37" i="84" s="1"/>
  <c r="R44" i="84" s="1"/>
  <c r="O42" i="84"/>
  <c r="N37" i="84"/>
  <c r="N44" i="84" s="1"/>
  <c r="O37" i="84"/>
  <c r="T44" i="84" l="1"/>
  <c r="O44" i="84"/>
  <c r="Q44" i="84"/>
  <c r="P198" i="72"/>
  <c r="P200" i="72" s="1"/>
  <c r="X44" i="84"/>
  <c r="P201" i="72" l="1"/>
  <c r="P202" i="72" s="1"/>
  <c r="I3" i="84"/>
  <c r="H22" i="70"/>
  <c r="B19" i="72"/>
  <c r="B15" i="80"/>
  <c r="B19" i="80" s="1"/>
  <c r="P203" i="72" l="1"/>
  <c r="P204" i="72" s="1"/>
  <c r="G13" i="83"/>
  <c r="H11" i="83" l="1"/>
  <c r="H58" i="83" s="1"/>
  <c r="H4" i="80" l="1"/>
  <c r="H4" i="72"/>
  <c r="G21" i="70" l="1"/>
  <c r="H20" i="70" s="1"/>
  <c r="H13" i="70"/>
  <c r="G140" i="72"/>
  <c r="D148" i="80"/>
  <c r="G148" i="80" s="1"/>
  <c r="G81" i="72"/>
  <c r="G138" i="72"/>
  <c r="G215" i="80"/>
  <c r="D177" i="80"/>
  <c r="D176" i="80"/>
  <c r="G176" i="80" s="1"/>
  <c r="D175" i="80"/>
  <c r="G175" i="80" s="1"/>
  <c r="D172" i="80"/>
  <c r="G172" i="80" s="1"/>
  <c r="D174" i="80"/>
  <c r="G174" i="80" s="1"/>
  <c r="D173" i="80"/>
  <c r="G173" i="80" s="1"/>
  <c r="D157" i="80"/>
  <c r="D156" i="80"/>
  <c r="G102" i="80"/>
  <c r="D101" i="80"/>
  <c r="G101" i="80" s="1"/>
  <c r="D149" i="80"/>
  <c r="D60" i="80"/>
  <c r="G60" i="80" s="1"/>
  <c r="D147" i="80"/>
  <c r="G146" i="80"/>
  <c r="G133" i="80"/>
  <c r="D135" i="80"/>
  <c r="G135" i="80" s="1"/>
  <c r="D134" i="80"/>
  <c r="D131" i="80"/>
  <c r="G131" i="80" s="1"/>
  <c r="D132" i="80"/>
  <c r="G132" i="80" s="1"/>
  <c r="D130" i="80"/>
  <c r="G130" i="80" s="1"/>
  <c r="D129" i="80"/>
  <c r="G129" i="80" s="1"/>
  <c r="D128" i="80"/>
  <c r="G128" i="80" s="1"/>
  <c r="G127" i="80"/>
  <c r="G126" i="80"/>
  <c r="G125" i="80"/>
  <c r="G124" i="80"/>
  <c r="D98" i="72"/>
  <c r="G98" i="72" s="1"/>
  <c r="D111" i="80"/>
  <c r="D166" i="80" s="1"/>
  <c r="D89" i="80"/>
  <c r="D107" i="80"/>
  <c r="G107" i="80" s="1"/>
  <c r="H11" i="70" l="1"/>
  <c r="D114" i="80"/>
  <c r="D167" i="80"/>
  <c r="G106" i="80" l="1"/>
  <c r="G105" i="80"/>
  <c r="G104" i="80"/>
  <c r="G103" i="80"/>
  <c r="G100" i="80"/>
  <c r="G98" i="80"/>
  <c r="G81" i="80" l="1"/>
  <c r="G80" i="80"/>
  <c r="G79" i="80"/>
  <c r="D76" i="80"/>
  <c r="D169" i="80" s="1"/>
  <c r="D75" i="80"/>
  <c r="D168" i="80" s="1"/>
  <c r="D74" i="80"/>
  <c r="D170" i="80" s="1"/>
  <c r="G27" i="80" l="1"/>
  <c r="D64" i="80" l="1"/>
  <c r="G63" i="80" l="1"/>
  <c r="D67" i="80"/>
  <c r="G67" i="80" s="1"/>
  <c r="D66" i="80"/>
  <c r="G66" i="80" s="1"/>
  <c r="D62" i="80"/>
  <c r="G62" i="80" s="1"/>
  <c r="D61" i="80"/>
  <c r="G61" i="80" s="1"/>
  <c r="D65" i="80"/>
  <c r="G65" i="80" s="1"/>
  <c r="G58" i="80"/>
  <c r="D136" i="80"/>
  <c r="G136" i="80" s="1"/>
  <c r="D137" i="80"/>
  <c r="G137" i="80" s="1"/>
  <c r="G56" i="80"/>
  <c r="G54" i="80"/>
  <c r="D138" i="80"/>
  <c r="G138" i="80" s="1"/>
  <c r="G53" i="80"/>
  <c r="G52" i="80"/>
  <c r="G51" i="80"/>
  <c r="G44" i="80"/>
  <c r="G177" i="80"/>
  <c r="G171" i="80"/>
  <c r="G170" i="80"/>
  <c r="G169" i="80"/>
  <c r="G166" i="80"/>
  <c r="G151" i="80"/>
  <c r="G150" i="80"/>
  <c r="G149" i="80"/>
  <c r="G147" i="80"/>
  <c r="G134" i="80"/>
  <c r="G123" i="80"/>
  <c r="G122" i="80"/>
  <c r="G121" i="80"/>
  <c r="G120" i="80"/>
  <c r="G116" i="80"/>
  <c r="G115" i="80"/>
  <c r="G113" i="80"/>
  <c r="G112" i="80"/>
  <c r="G114" i="80"/>
  <c r="G99" i="80"/>
  <c r="G97" i="80"/>
  <c r="G96" i="80"/>
  <c r="G95" i="80"/>
  <c r="G78" i="80"/>
  <c r="G76" i="80"/>
  <c r="G75" i="80"/>
  <c r="G74" i="80"/>
  <c r="G71" i="80"/>
  <c r="G70" i="80"/>
  <c r="G69" i="80"/>
  <c r="G64" i="80"/>
  <c r="G49" i="80"/>
  <c r="G46" i="80"/>
  <c r="G43" i="80"/>
  <c r="G41" i="80"/>
  <c r="G39" i="80"/>
  <c r="G38" i="80"/>
  <c r="G37" i="80"/>
  <c r="G32" i="80"/>
  <c r="G31" i="80"/>
  <c r="G144" i="72"/>
  <c r="D135" i="72"/>
  <c r="G135" i="72" s="1"/>
  <c r="G123" i="72"/>
  <c r="D139" i="72"/>
  <c r="G111" i="72"/>
  <c r="G114" i="72"/>
  <c r="G109" i="72"/>
  <c r="D113" i="72"/>
  <c r="G113" i="72" s="1"/>
  <c r="D112" i="72"/>
  <c r="G112" i="72" s="1"/>
  <c r="D96" i="72"/>
  <c r="D85" i="72"/>
  <c r="D88" i="72" s="1"/>
  <c r="G70" i="72"/>
  <c r="D75" i="72"/>
  <c r="D74" i="72"/>
  <c r="G59" i="72"/>
  <c r="D58" i="72"/>
  <c r="G58" i="72" s="1"/>
  <c r="D57" i="72"/>
  <c r="G57" i="72" s="1"/>
  <c r="G50" i="72"/>
  <c r="D48" i="72"/>
  <c r="G48" i="72" s="1"/>
  <c r="D47" i="72"/>
  <c r="G47" i="72" s="1"/>
  <c r="G49" i="72"/>
  <c r="G54" i="72"/>
  <c r="G52" i="72"/>
  <c r="G53" i="72"/>
  <c r="G45" i="72"/>
  <c r="D100" i="72"/>
  <c r="G41" i="72"/>
  <c r="G40" i="72"/>
  <c r="G39" i="72"/>
  <c r="G37" i="72"/>
  <c r="G35" i="72"/>
  <c r="D101" i="72"/>
  <c r="D132" i="72" l="1"/>
  <c r="G132" i="72" s="1"/>
  <c r="H118" i="80"/>
  <c r="H93" i="80"/>
  <c r="G111" i="80"/>
  <c r="H109" i="80" s="1"/>
  <c r="D83" i="80"/>
  <c r="D87" i="80" s="1"/>
  <c r="G168" i="80" s="1"/>
  <c r="D133" i="72"/>
  <c r="G133" i="72" s="1"/>
  <c r="D134" i="72"/>
  <c r="G134" i="72" s="1"/>
  <c r="D136" i="72"/>
  <c r="G136" i="72" s="1"/>
  <c r="J133" i="72" l="1"/>
  <c r="P229" i="80"/>
  <c r="O229" i="80"/>
  <c r="N229" i="80"/>
  <c r="L229" i="80"/>
  <c r="K229" i="80"/>
  <c r="J229" i="80"/>
  <c r="G205" i="80"/>
  <c r="G194" i="80"/>
  <c r="H184" i="80"/>
  <c r="G182" i="80"/>
  <c r="H160" i="80"/>
  <c r="G157" i="80"/>
  <c r="G156" i="80"/>
  <c r="G89" i="80"/>
  <c r="H83" i="80"/>
  <c r="F83" i="80" s="1"/>
  <c r="G20" i="80"/>
  <c r="B20" i="80"/>
  <c r="B24" i="80" s="1"/>
  <c r="B25" i="80" s="1"/>
  <c r="B26" i="80" s="1"/>
  <c r="B27" i="80" s="1"/>
  <c r="B31" i="80" s="1"/>
  <c r="H3" i="80"/>
  <c r="H192" i="80" l="1"/>
  <c r="H197" i="80"/>
  <c r="Q229" i="80"/>
  <c r="H188" i="80"/>
  <c r="G90" i="80"/>
  <c r="H87" i="80" s="1"/>
  <c r="H140" i="80"/>
  <c r="B32" i="80"/>
  <c r="B37" i="80" s="1"/>
  <c r="D34" i="80"/>
  <c r="D72" i="80" s="1"/>
  <c r="G72" i="80" s="1"/>
  <c r="D12" i="80"/>
  <c r="D224" i="80"/>
  <c r="D225" i="80" s="1"/>
  <c r="G225" i="80" s="1"/>
  <c r="D17" i="80"/>
  <c r="L156" i="80"/>
  <c r="D229" i="80"/>
  <c r="D19" i="80"/>
  <c r="G19" i="80" s="1"/>
  <c r="D22" i="80"/>
  <c r="D204" i="80"/>
  <c r="G204" i="80" s="1"/>
  <c r="H201" i="80" s="1"/>
  <c r="D213" i="80"/>
  <c r="D29" i="80"/>
  <c r="D219" i="80"/>
  <c r="D14" i="80" l="1"/>
  <c r="G14" i="80" s="1"/>
  <c r="H12" i="80" s="1"/>
  <c r="D220" i="80"/>
  <c r="G220" i="80" s="1"/>
  <c r="F219" i="80" s="1"/>
  <c r="D214" i="80"/>
  <c r="G214" i="80" s="1"/>
  <c r="F213" i="80" s="1"/>
  <c r="H34" i="80"/>
  <c r="F34" i="80" s="1"/>
  <c r="F87" i="80"/>
  <c r="D24" i="80"/>
  <c r="H29" i="80"/>
  <c r="D233" i="80"/>
  <c r="G229" i="80"/>
  <c r="H227" i="80" s="1"/>
  <c r="H17" i="80"/>
  <c r="B38" i="80"/>
  <c r="B39" i="80" s="1"/>
  <c r="D93" i="80"/>
  <c r="F12" i="80" l="1"/>
  <c r="D109" i="80"/>
  <c r="F109" i="80" s="1"/>
  <c r="B41" i="80"/>
  <c r="B43" i="80" s="1"/>
  <c r="B44" i="80" s="1"/>
  <c r="B46" i="80" s="1"/>
  <c r="B48" i="80" s="1"/>
  <c r="B49" i="80" s="1"/>
  <c r="F224" i="80"/>
  <c r="G24" i="80"/>
  <c r="D25" i="80"/>
  <c r="G25" i="80" s="1"/>
  <c r="F93" i="80"/>
  <c r="F29" i="80"/>
  <c r="F17" i="80"/>
  <c r="G233" i="80"/>
  <c r="H231" i="80" s="1"/>
  <c r="D235" i="80"/>
  <c r="B51" i="80" l="1"/>
  <c r="B52" i="80" s="1"/>
  <c r="B53" i="80" s="1"/>
  <c r="B54" i="80" s="1"/>
  <c r="B56" i="80" s="1"/>
  <c r="D118" i="80"/>
  <c r="H22" i="80"/>
  <c r="F22" i="80" s="1"/>
  <c r="G31" i="72"/>
  <c r="G110" i="72"/>
  <c r="B58" i="80" l="1"/>
  <c r="B60" i="80" s="1"/>
  <c r="B61" i="80" s="1"/>
  <c r="B62" i="80" s="1"/>
  <c r="B63" i="80" s="1"/>
  <c r="B64" i="80" s="1"/>
  <c r="B65" i="80" s="1"/>
  <c r="B66" i="80" s="1"/>
  <c r="B67" i="80" s="1"/>
  <c r="B69" i="80" s="1"/>
  <c r="B70" i="80" s="1"/>
  <c r="B71" i="80" s="1"/>
  <c r="B72" i="80" s="1"/>
  <c r="B74" i="80" s="1"/>
  <c r="B75" i="80" s="1"/>
  <c r="B76" i="80" s="1"/>
  <c r="B78" i="80" s="1"/>
  <c r="B79" i="80" s="1"/>
  <c r="B80" i="80" s="1"/>
  <c r="B81" i="80" s="1"/>
  <c r="B85" i="80" s="1"/>
  <c r="B89" i="80" s="1"/>
  <c r="B90" i="80" s="1"/>
  <c r="B95" i="80" s="1"/>
  <c r="B96" i="80" s="1"/>
  <c r="B97" i="80" s="1"/>
  <c r="B98" i="80" s="1"/>
  <c r="B99" i="80" s="1"/>
  <c r="B100" i="80" s="1"/>
  <c r="B101" i="80" s="1"/>
  <c r="B102" i="80" s="1"/>
  <c r="B103" i="80" s="1"/>
  <c r="B104" i="80" s="1"/>
  <c r="B105" i="80" s="1"/>
  <c r="B106" i="80" s="1"/>
  <c r="B107" i="80" s="1"/>
  <c r="B111" i="80" s="1"/>
  <c r="B112" i="80" s="1"/>
  <c r="B113" i="80" s="1"/>
  <c r="B114" i="80" s="1"/>
  <c r="B115" i="80" s="1"/>
  <c r="B116" i="80" s="1"/>
  <c r="B120" i="80" s="1"/>
  <c r="B121" i="80" s="1"/>
  <c r="B122" i="80" s="1"/>
  <c r="B123" i="80" s="1"/>
  <c r="F118" i="80"/>
  <c r="D140" i="80"/>
  <c r="F140" i="80" s="1"/>
  <c r="D144" i="80"/>
  <c r="H160" i="72"/>
  <c r="N192" i="72"/>
  <c r="K192" i="72"/>
  <c r="J192" i="72"/>
  <c r="G178" i="72"/>
  <c r="G168" i="72"/>
  <c r="B124" i="80" l="1"/>
  <c r="B125" i="80" s="1"/>
  <c r="B126" i="80" s="1"/>
  <c r="B127" i="80" s="1"/>
  <c r="B128" i="80" s="1"/>
  <c r="B129" i="80" s="1"/>
  <c r="B130" i="80" s="1"/>
  <c r="B131" i="80" s="1"/>
  <c r="B132" i="80" s="1"/>
  <c r="B133" i="80" s="1"/>
  <c r="B134" i="80" s="1"/>
  <c r="B135" i="80" s="1"/>
  <c r="B136" i="80" s="1"/>
  <c r="B137" i="80" s="1"/>
  <c r="B138" i="80" s="1"/>
  <c r="D152" i="80"/>
  <c r="D154" i="80"/>
  <c r="Q192" i="72"/>
  <c r="B142" i="80" l="1"/>
  <c r="B146" i="80" s="1"/>
  <c r="B147" i="80" s="1"/>
  <c r="B148" i="80" s="1"/>
  <c r="B149" i="80" s="1"/>
  <c r="B150" i="80" s="1"/>
  <c r="B151" i="80" s="1"/>
  <c r="B152" i="80" s="1"/>
  <c r="B156" i="80" s="1"/>
  <c r="B157" i="80" s="1"/>
  <c r="B158" i="80" s="1"/>
  <c r="G167" i="80"/>
  <c r="G152" i="80"/>
  <c r="H144" i="80" s="1"/>
  <c r="D160" i="80"/>
  <c r="D158" i="80"/>
  <c r="G158" i="80" s="1"/>
  <c r="H154" i="80" s="1"/>
  <c r="B20" i="72"/>
  <c r="B24" i="72" s="1"/>
  <c r="G88" i="79"/>
  <c r="D192" i="72"/>
  <c r="G85" i="79"/>
  <c r="G55" i="79"/>
  <c r="G47" i="79"/>
  <c r="G31" i="79"/>
  <c r="G28" i="79"/>
  <c r="H164" i="80" l="1"/>
  <c r="L166" i="80"/>
  <c r="B162" i="80"/>
  <c r="B166" i="80" s="1"/>
  <c r="B167" i="80" s="1"/>
  <c r="B168" i="80" s="1"/>
  <c r="B169" i="80" s="1"/>
  <c r="F144" i="80"/>
  <c r="F160" i="80"/>
  <c r="D164" i="80"/>
  <c r="F154" i="80"/>
  <c r="H211" i="80"/>
  <c r="G192" i="72"/>
  <c r="D196" i="72"/>
  <c r="G196" i="72" s="1"/>
  <c r="H194" i="72" s="1"/>
  <c r="D187" i="72"/>
  <c r="D188" i="72" s="1"/>
  <c r="G188" i="72" s="1"/>
  <c r="D182" i="72"/>
  <c r="D167" i="72"/>
  <c r="D176" i="72"/>
  <c r="B19" i="79"/>
  <c r="D179" i="80" l="1"/>
  <c r="G181" i="80" s="1"/>
  <c r="H179" i="80" s="1"/>
  <c r="L168" i="80"/>
  <c r="D183" i="72"/>
  <c r="G183" i="72" s="1"/>
  <c r="F182" i="72" s="1"/>
  <c r="D177" i="72"/>
  <c r="G177" i="72" s="1"/>
  <c r="F176" i="72" s="1"/>
  <c r="B170" i="80"/>
  <c r="B171" i="80" s="1"/>
  <c r="B172" i="80" s="1"/>
  <c r="B173" i="80" s="1"/>
  <c r="B174" i="80" s="1"/>
  <c r="B175" i="80" s="1"/>
  <c r="B176" i="80" s="1"/>
  <c r="B177" i="80" s="1"/>
  <c r="B181" i="80" s="1"/>
  <c r="B182" i="80" s="1"/>
  <c r="B186" i="80" s="1"/>
  <c r="B190" i="80" s="1"/>
  <c r="F164" i="80"/>
  <c r="G167" i="72"/>
  <c r="H190" i="72"/>
  <c r="D184" i="80" l="1"/>
  <c r="F184" i="80" s="1"/>
  <c r="B194" i="80"/>
  <c r="B195" i="80" s="1"/>
  <c r="B199" i="80" s="1"/>
  <c r="B204" i="80" s="1"/>
  <c r="B207" i="80" s="1"/>
  <c r="B208" i="80" s="1"/>
  <c r="B209" i="80" s="1"/>
  <c r="B214" i="80" s="1"/>
  <c r="B215" i="80" s="1"/>
  <c r="B220" i="80" s="1"/>
  <c r="B225" i="80" s="1"/>
  <c r="B229" i="80" s="1"/>
  <c r="H164" i="72"/>
  <c r="F179" i="80"/>
  <c r="G100" i="72"/>
  <c r="G99" i="72"/>
  <c r="G95" i="72"/>
  <c r="G94" i="72"/>
  <c r="G80" i="72"/>
  <c r="G79" i="72"/>
  <c r="G78" i="72"/>
  <c r="G77" i="72"/>
  <c r="G61" i="72"/>
  <c r="D188" i="80" l="1"/>
  <c r="F188" i="80" s="1"/>
  <c r="H72" i="72"/>
  <c r="H217" i="80"/>
  <c r="H103" i="72"/>
  <c r="F187" i="72"/>
  <c r="G30" i="72"/>
  <c r="H28" i="72" s="1"/>
  <c r="G69" i="72"/>
  <c r="D83" i="79"/>
  <c r="D53" i="79"/>
  <c r="D26" i="79"/>
  <c r="G87" i="79"/>
  <c r="G86" i="79"/>
  <c r="G78" i="79"/>
  <c r="G77" i="79"/>
  <c r="G76" i="79"/>
  <c r="H74" i="79" s="1"/>
  <c r="G72" i="79"/>
  <c r="B72" i="79"/>
  <c r="B76" i="79" s="1"/>
  <c r="B77" i="79" s="1"/>
  <c r="B78" i="79" s="1"/>
  <c r="B83" i="79" s="1"/>
  <c r="B84" i="79" s="1"/>
  <c r="B85" i="79" s="1"/>
  <c r="B86" i="79" s="1"/>
  <c r="B87" i="79" s="1"/>
  <c r="B88" i="79" s="1"/>
  <c r="D71" i="79"/>
  <c r="G71" i="79" s="1"/>
  <c r="G58" i="79"/>
  <c r="G57" i="79"/>
  <c r="G56" i="79"/>
  <c r="G53" i="79"/>
  <c r="D54" i="79"/>
  <c r="G54" i="79" s="1"/>
  <c r="B47" i="79"/>
  <c r="B48" i="79" s="1"/>
  <c r="B53" i="79" s="1"/>
  <c r="B54" i="79" s="1"/>
  <c r="B55" i="79" s="1"/>
  <c r="B56" i="79" s="1"/>
  <c r="B57" i="79" s="1"/>
  <c r="B58" i="79" s="1"/>
  <c r="G30" i="79"/>
  <c r="G29" i="79"/>
  <c r="G26" i="79"/>
  <c r="G21" i="79"/>
  <c r="G20" i="79"/>
  <c r="G19" i="79"/>
  <c r="B20" i="79"/>
  <c r="B21" i="79" s="1"/>
  <c r="H4" i="79"/>
  <c r="G15" i="79" s="1"/>
  <c r="D192" i="80" l="1"/>
  <c r="F192" i="80" s="1"/>
  <c r="B233" i="80"/>
  <c r="H67" i="72"/>
  <c r="D84" i="79"/>
  <c r="G84" i="79" s="1"/>
  <c r="H69" i="79"/>
  <c r="B26" i="79"/>
  <c r="B27" i="79" s="1"/>
  <c r="B28" i="79" s="1"/>
  <c r="B29" i="79" s="1"/>
  <c r="B30" i="79" s="1"/>
  <c r="B31" i="79" s="1"/>
  <c r="D27" i="79"/>
  <c r="G27" i="79" s="1"/>
  <c r="H23" i="79" s="1"/>
  <c r="G83" i="79"/>
  <c r="H50" i="79"/>
  <c r="H17" i="79"/>
  <c r="H13" i="79"/>
  <c r="D17" i="79"/>
  <c r="D23" i="79"/>
  <c r="D13" i="79"/>
  <c r="H80" i="79" l="1"/>
  <c r="D197" i="80"/>
  <c r="F197" i="80" s="1"/>
  <c r="D201" i="80"/>
  <c r="D211" i="80" s="1"/>
  <c r="D217" i="80" s="1"/>
  <c r="H222" i="80"/>
  <c r="H235" i="80"/>
  <c r="F17" i="79"/>
  <c r="F13" i="79"/>
  <c r="F23" i="79"/>
  <c r="D41" i="79"/>
  <c r="G43" i="79" s="1"/>
  <c r="H41" i="79" s="1"/>
  <c r="G20" i="72"/>
  <c r="D3" i="78"/>
  <c r="A2" i="78"/>
  <c r="A1" i="78"/>
  <c r="G97" i="72"/>
  <c r="G145" i="72"/>
  <c r="G87" i="72"/>
  <c r="L122" i="72"/>
  <c r="G85" i="72"/>
  <c r="G86" i="72"/>
  <c r="G89" i="72"/>
  <c r="G90" i="72"/>
  <c r="G96" i="72"/>
  <c r="G116" i="72"/>
  <c r="G117" i="72"/>
  <c r="H126" i="72"/>
  <c r="G137" i="72"/>
  <c r="G139" i="72"/>
  <c r="H147" i="72"/>
  <c r="H151" i="72"/>
  <c r="G157" i="72"/>
  <c r="H155" i="72" s="1"/>
  <c r="G44" i="74"/>
  <c r="G43" i="74"/>
  <c r="G30" i="74"/>
  <c r="G28" i="74"/>
  <c r="G55" i="74"/>
  <c r="D54" i="74"/>
  <c r="G54" i="74" s="1"/>
  <c r="G53" i="74"/>
  <c r="G56" i="74"/>
  <c r="G42" i="74"/>
  <c r="D46" i="74" s="1"/>
  <c r="G47" i="74" s="1"/>
  <c r="G34" i="74"/>
  <c r="G33" i="74"/>
  <c r="G32" i="74"/>
  <c r="D31" i="74"/>
  <c r="G31" i="74" s="1"/>
  <c r="G29" i="74"/>
  <c r="G27" i="74"/>
  <c r="G26" i="74"/>
  <c r="G25" i="74"/>
  <c r="G23" i="74"/>
  <c r="G19" i="74"/>
  <c r="D22" i="74"/>
  <c r="G22" i="74" s="1"/>
  <c r="G21" i="74"/>
  <c r="G20" i="74"/>
  <c r="G18" i="74"/>
  <c r="G17" i="74"/>
  <c r="G16" i="74"/>
  <c r="G15" i="74"/>
  <c r="G14" i="74"/>
  <c r="G13" i="74"/>
  <c r="D24" i="74"/>
  <c r="G24" i="74" s="1"/>
  <c r="A14" i="73"/>
  <c r="A15" i="73" s="1"/>
  <c r="A16" i="73" s="1"/>
  <c r="A17" i="73" s="1"/>
  <c r="A18" i="73" s="1"/>
  <c r="A19" i="73" s="1"/>
  <c r="A20" i="73" s="1"/>
  <c r="A21" i="73" s="1"/>
  <c r="A22" i="73" s="1"/>
  <c r="A23" i="73" s="1"/>
  <c r="A24" i="73" s="1"/>
  <c r="A25" i="73" s="1"/>
  <c r="A26" i="73" s="1"/>
  <c r="A27" i="73" s="1"/>
  <c r="A28" i="73" s="1"/>
  <c r="A29" i="73" s="1"/>
  <c r="A30" i="73" s="1"/>
  <c r="A31" i="73" s="1"/>
  <c r="A32" i="73" s="1"/>
  <c r="A33" i="73" s="1"/>
  <c r="A34" i="73" s="1"/>
  <c r="A35" i="73" s="1"/>
  <c r="A36" i="73" s="1"/>
  <c r="A37" i="73" s="1"/>
  <c r="A38" i="73" s="1"/>
  <c r="D13" i="73" s="1"/>
  <c r="D14" i="73" s="1"/>
  <c r="D15" i="73" s="1"/>
  <c r="D16" i="73" s="1"/>
  <c r="D17" i="73" s="1"/>
  <c r="D18" i="73" s="1"/>
  <c r="D19" i="73" s="1"/>
  <c r="D20" i="73" s="1"/>
  <c r="D21" i="73" s="1"/>
  <c r="D22" i="73" s="1"/>
  <c r="D23" i="73" s="1"/>
  <c r="D24" i="73" s="1"/>
  <c r="D25" i="73" s="1"/>
  <c r="D26" i="73" s="1"/>
  <c r="D27" i="73" s="1"/>
  <c r="D28" i="73" s="1"/>
  <c r="D29" i="73" s="1"/>
  <c r="D30" i="73" s="1"/>
  <c r="D31" i="73" s="1"/>
  <c r="D32" i="73" s="1"/>
  <c r="D33" i="73" s="1"/>
  <c r="D34" i="73" s="1"/>
  <c r="D35" i="74" l="1"/>
  <c r="G36" i="74" s="1"/>
  <c r="G37" i="74" s="1"/>
  <c r="G38" i="74" s="1"/>
  <c r="G48" i="74"/>
  <c r="G49" i="74" s="1"/>
  <c r="H11" i="74"/>
  <c r="D57" i="74"/>
  <c r="G58" i="74" s="1"/>
  <c r="G59" i="74" s="1"/>
  <c r="G60" i="74" s="1"/>
  <c r="H51" i="74"/>
  <c r="H130" i="72"/>
  <c r="B2" i="80"/>
  <c r="B1" i="80"/>
  <c r="F211" i="80"/>
  <c r="F201" i="80"/>
  <c r="I1" i="84"/>
  <c r="H92" i="72"/>
  <c r="D222" i="80"/>
  <c r="D231" i="80" s="1"/>
  <c r="F217" i="80"/>
  <c r="H174" i="72"/>
  <c r="B1" i="72"/>
  <c r="B1" i="79"/>
  <c r="D45" i="79"/>
  <c r="G48" i="79" s="1"/>
  <c r="H45" i="79" s="1"/>
  <c r="F41" i="79"/>
  <c r="B2" i="72"/>
  <c r="B2" i="79"/>
  <c r="D28" i="72"/>
  <c r="D1" i="78"/>
  <c r="D63" i="72"/>
  <c r="D33" i="72"/>
  <c r="H4" i="74"/>
  <c r="D22" i="72"/>
  <c r="D19" i="72"/>
  <c r="G19" i="72" s="1"/>
  <c r="D12" i="72"/>
  <c r="D14" i="72" s="1"/>
  <c r="G14" i="72" s="1"/>
  <c r="H12" i="72" s="1"/>
  <c r="H63" i="72"/>
  <c r="D17" i="72"/>
  <c r="G88" i="72"/>
  <c r="H83" i="72" s="1"/>
  <c r="H40" i="74" l="1"/>
  <c r="B2" i="83"/>
  <c r="B1" i="83"/>
  <c r="H2" i="80"/>
  <c r="C1" i="84"/>
  <c r="H2" i="72"/>
  <c r="C2" i="84"/>
  <c r="H2" i="79"/>
  <c r="B2" i="70"/>
  <c r="B1" i="74"/>
  <c r="F12" i="72"/>
  <c r="D67" i="72"/>
  <c r="F67" i="72" s="1"/>
  <c r="F222" i="80"/>
  <c r="D55" i="72"/>
  <c r="D227" i="80"/>
  <c r="F227" i="80" s="1"/>
  <c r="F231" i="80"/>
  <c r="F235" i="80"/>
  <c r="H17" i="72"/>
  <c r="B25" i="72"/>
  <c r="B26" i="72" s="1"/>
  <c r="B30" i="72" s="1"/>
  <c r="B31" i="72" s="1"/>
  <c r="H3" i="79"/>
  <c r="H3" i="72"/>
  <c r="D2" i="78"/>
  <c r="D24" i="72"/>
  <c r="B1" i="71"/>
  <c r="B1" i="70"/>
  <c r="B2" i="71"/>
  <c r="B2" i="74"/>
  <c r="D50" i="79"/>
  <c r="F45" i="79"/>
  <c r="F63" i="72"/>
  <c r="H2" i="71" l="1"/>
  <c r="H2" i="70"/>
  <c r="H2" i="74"/>
  <c r="H2" i="83"/>
  <c r="I2" i="84"/>
  <c r="H3" i="83"/>
  <c r="G24" i="72"/>
  <c r="D25" i="72"/>
  <c r="G25" i="72" s="1"/>
  <c r="G55" i="72"/>
  <c r="H33" i="72" s="1"/>
  <c r="H14" i="84"/>
  <c r="F17" i="72"/>
  <c r="H11" i="84"/>
  <c r="D72" i="72"/>
  <c r="H16" i="84"/>
  <c r="H58" i="70"/>
  <c r="H3" i="70"/>
  <c r="H3" i="71"/>
  <c r="H3" i="74"/>
  <c r="D69" i="79"/>
  <c r="F50" i="79"/>
  <c r="H22" i="72" l="1"/>
  <c r="F22" i="72" s="1"/>
  <c r="F33" i="72"/>
  <c r="F28" i="72"/>
  <c r="H17" i="84"/>
  <c r="H12" i="84"/>
  <c r="D83" i="72"/>
  <c r="F72" i="72"/>
  <c r="D74" i="79"/>
  <c r="F69" i="79"/>
  <c r="B65" i="72" l="1"/>
  <c r="B69" i="72" s="1"/>
  <c r="H180" i="72"/>
  <c r="D92" i="72"/>
  <c r="F83" i="72"/>
  <c r="H18" i="84"/>
  <c r="D80" i="79"/>
  <c r="F80" i="79" s="1"/>
  <c r="F74" i="79"/>
  <c r="H15" i="84" l="1"/>
  <c r="B70" i="72"/>
  <c r="B74" i="72" s="1"/>
  <c r="B75" i="72" s="1"/>
  <c r="H13" i="84"/>
  <c r="D103" i="72"/>
  <c r="D107" i="72"/>
  <c r="F92" i="72"/>
  <c r="H19" i="84"/>
  <c r="D198" i="72"/>
  <c r="B76" i="72" l="1"/>
  <c r="B77" i="72" s="1"/>
  <c r="B78" i="72" s="1"/>
  <c r="B79" i="72" s="1"/>
  <c r="B80" i="72" s="1"/>
  <c r="B81" i="72" s="1"/>
  <c r="B85" i="72" s="1"/>
  <c r="B86" i="72" s="1"/>
  <c r="B87" i="72" s="1"/>
  <c r="B88" i="72" s="1"/>
  <c r="B89" i="72" s="1"/>
  <c r="B90" i="72" s="1"/>
  <c r="B94" i="72" s="1"/>
  <c r="B95" i="72" s="1"/>
  <c r="B96" i="72" s="1"/>
  <c r="B97" i="72" s="1"/>
  <c r="H20" i="84"/>
  <c r="F103" i="72"/>
  <c r="D120" i="72"/>
  <c r="D118" i="72"/>
  <c r="G118" i="72" s="1"/>
  <c r="H107" i="72" s="1"/>
  <c r="B98" i="72" l="1"/>
  <c r="B99" i="72" s="1"/>
  <c r="B100" i="72" s="1"/>
  <c r="B101" i="72" s="1"/>
  <c r="H185" i="72"/>
  <c r="H21" i="84"/>
  <c r="F107" i="72"/>
  <c r="D126" i="72"/>
  <c r="D124" i="72"/>
  <c r="B105" i="72" l="1"/>
  <c r="B109" i="72" s="1"/>
  <c r="B110" i="72" s="1"/>
  <c r="B111" i="72" s="1"/>
  <c r="B112" i="72" s="1"/>
  <c r="B113" i="72" s="1"/>
  <c r="B114" i="72" s="1"/>
  <c r="B115" i="72" s="1"/>
  <c r="B116" i="72" s="1"/>
  <c r="B117" i="72" s="1"/>
  <c r="B118" i="72" s="1"/>
  <c r="B122" i="72" s="1"/>
  <c r="B123" i="72" s="1"/>
  <c r="B124" i="72" s="1"/>
  <c r="B128" i="72" s="1"/>
  <c r="B132" i="72" s="1"/>
  <c r="B133" i="72" s="1"/>
  <c r="G124" i="72"/>
  <c r="H120" i="72" s="1"/>
  <c r="H22" i="84"/>
  <c r="F126" i="72"/>
  <c r="D130" i="72"/>
  <c r="J135" i="72" s="1"/>
  <c r="F120" i="72" l="1"/>
  <c r="B134" i="72"/>
  <c r="B135" i="72" s="1"/>
  <c r="B136" i="72" s="1"/>
  <c r="B137" i="72" s="1"/>
  <c r="H24" i="84"/>
  <c r="D142" i="72"/>
  <c r="F130" i="72"/>
  <c r="B138" i="72" l="1"/>
  <c r="B139" i="72" s="1"/>
  <c r="B140" i="72" s="1"/>
  <c r="H25" i="84"/>
  <c r="D147" i="72"/>
  <c r="H23" i="84" l="1"/>
  <c r="B144" i="72"/>
  <c r="B145" i="72" s="1"/>
  <c r="B149" i="72" s="1"/>
  <c r="B153" i="72" s="1"/>
  <c r="B157" i="72" s="1"/>
  <c r="B158" i="72" s="1"/>
  <c r="B162" i="72" s="1"/>
  <c r="B167" i="72" s="1"/>
  <c r="B170" i="72" s="1"/>
  <c r="B171" i="72" s="1"/>
  <c r="B172" i="72" s="1"/>
  <c r="B177" i="72" s="1"/>
  <c r="B178" i="72" s="1"/>
  <c r="B183" i="72" s="1"/>
  <c r="B188" i="72" s="1"/>
  <c r="B192" i="72" s="1"/>
  <c r="D151" i="72"/>
  <c r="F147" i="72"/>
  <c r="H142" i="72"/>
  <c r="H198" i="72"/>
  <c r="H27" i="84" l="1"/>
  <c r="F142" i="72"/>
  <c r="F151" i="72"/>
  <c r="D155" i="72"/>
  <c r="H28" i="84" l="1"/>
  <c r="H26" i="84"/>
  <c r="D160" i="72"/>
  <c r="F155" i="72"/>
  <c r="D164" i="72"/>
  <c r="B196" i="72" l="1"/>
  <c r="F160" i="72"/>
  <c r="H29" i="84"/>
  <c r="F164" i="72"/>
  <c r="D174" i="72"/>
  <c r="H30" i="84" l="1"/>
  <c r="F174" i="72"/>
  <c r="D180" i="72"/>
  <c r="H31" i="84"/>
  <c r="D185" i="72" l="1"/>
  <c r="F180" i="72"/>
  <c r="H32" i="84"/>
  <c r="H33" i="84" l="1"/>
  <c r="D194" i="72"/>
  <c r="F185" i="72"/>
  <c r="H34" i="84" l="1"/>
  <c r="F194" i="72"/>
  <c r="F198" i="72"/>
  <c r="D190" i="72"/>
  <c r="F190" i="72" l="1"/>
  <c r="H36" i="84"/>
  <c r="H35" i="84" l="1"/>
  <c r="H37" i="84" l="1"/>
  <c r="H38" i="84" l="1"/>
  <c r="H39" i="84" l="1"/>
  <c r="H40" i="84" l="1"/>
  <c r="H41" i="84" l="1"/>
  <c r="H42" i="84" l="1"/>
  <c r="H44" i="84" s="1"/>
  <c r="H4" i="70" l="1"/>
  <c r="F58" i="70" l="1"/>
  <c r="G58" i="70" s="1"/>
  <c r="H4" i="83" l="1"/>
  <c r="F58" i="83" s="1"/>
  <c r="G58" i="83" s="1"/>
  <c r="H4" i="71"/>
  <c r="I9" i="84" l="1"/>
  <c r="D13" i="71"/>
  <c r="F56" i="71"/>
  <c r="I16" i="84" l="1"/>
  <c r="I25" i="84"/>
  <c r="I24" i="84"/>
  <c r="I27" i="84"/>
  <c r="I28" i="84"/>
  <c r="I17" i="84"/>
  <c r="I30" i="84"/>
  <c r="I29" i="84"/>
  <c r="I26" i="84"/>
  <c r="I14" i="84"/>
  <c r="I21" i="84"/>
  <c r="I11" i="84"/>
  <c r="I12" i="84"/>
  <c r="I15" i="84"/>
  <c r="I18" i="84"/>
  <c r="I19" i="84"/>
  <c r="I13" i="84"/>
  <c r="I20" i="84"/>
  <c r="I22" i="84"/>
  <c r="I23" i="84"/>
  <c r="I31" i="84"/>
  <c r="I32" i="84"/>
  <c r="I33" i="84"/>
  <c r="I34" i="84"/>
  <c r="I36" i="84"/>
  <c r="I35" i="84"/>
  <c r="I38" i="84"/>
  <c r="I39" i="84"/>
  <c r="I40" i="84"/>
  <c r="I41" i="84"/>
  <c r="I44" i="84"/>
  <c r="G13" i="71"/>
  <c r="D18" i="71"/>
  <c r="G18" i="71" s="1"/>
  <c r="H16" i="71" s="1"/>
  <c r="H11" i="71" l="1"/>
  <c r="H56" i="71" s="1"/>
  <c r="I42" i="84"/>
  <c r="I37" i="84"/>
  <c r="G56" i="71" l="1"/>
  <c r="I57" i="55"/>
  <c r="I64" i="55"/>
  <c r="L4" i="55"/>
</calcChain>
</file>

<file path=xl/sharedStrings.xml><?xml version="1.0" encoding="utf-8"?>
<sst xmlns="http://schemas.openxmlformats.org/spreadsheetml/2006/main" count="1131" uniqueCount="556">
  <si>
    <r>
      <t>gardiner</t>
    </r>
    <r>
      <rPr>
        <sz val="11"/>
        <color indexed="8"/>
        <rFont val="Century Gothic"/>
        <family val="2"/>
      </rPr>
      <t>&amp;theobald</t>
    </r>
  </si>
  <si>
    <t>ALTERNATES</t>
  </si>
  <si>
    <t>Issued:</t>
  </si>
  <si>
    <t>RSF:</t>
  </si>
  <si>
    <t>USF:</t>
  </si>
  <si>
    <t>TO BE COMPLETED</t>
  </si>
  <si>
    <t xml:space="preserve">SLAB REINFORCEMENT OPTIONS </t>
  </si>
  <si>
    <t xml:space="preserve">Option A </t>
  </si>
  <si>
    <t>Option B</t>
  </si>
  <si>
    <t>Option C - Carried in estimate</t>
  </si>
  <si>
    <t>Option D</t>
  </si>
  <si>
    <t>6.00 : EXCLUSIONS</t>
  </si>
  <si>
    <r>
      <t xml:space="preserve">EXCLUSIONS - </t>
    </r>
    <r>
      <rPr>
        <b/>
        <i/>
        <sz val="9"/>
        <rFont val="Arial"/>
        <family val="2"/>
      </rPr>
      <t>This estimate is based upon on the use of Union Labor - refer to page 4 for an indication of the potential savings should Non-Union Labor be used.</t>
    </r>
  </si>
  <si>
    <t>All of the following are excluded form this estimate:</t>
  </si>
  <si>
    <t>Financing Costs / Letter of Credit</t>
  </si>
  <si>
    <t>Legal Fees</t>
  </si>
  <si>
    <t>Broker Fees / Purchase and Lease Fees</t>
  </si>
  <si>
    <t>Client Staff Costs</t>
  </si>
  <si>
    <t>Subguard</t>
  </si>
  <si>
    <t>Escalation</t>
  </si>
  <si>
    <t>Overtime (except where required by DOB)</t>
  </si>
  <si>
    <t>Public Relations / Advertising / Opening Events / Press Events</t>
  </si>
  <si>
    <t>Performance Bond / Payment</t>
  </si>
  <si>
    <t>Development Costs</t>
  </si>
  <si>
    <t>Traffic Management</t>
  </si>
  <si>
    <t>Small Tools / Loose Equipment</t>
  </si>
  <si>
    <t>Artwork</t>
  </si>
  <si>
    <t>Asbestos / Hazardous Material Abatement</t>
  </si>
  <si>
    <t>Phased Construction</t>
  </si>
  <si>
    <t>Liquidation of Furniture / Equipment</t>
  </si>
  <si>
    <t>IT / Telephony Equipment (other than cabling infrastructure)</t>
  </si>
  <si>
    <t>Trees / Landscaping - including tree removal &amp; replacement in the public realm</t>
  </si>
  <si>
    <t>Major Structural Alterations; including increased floor loadings (with exception of slab infill)</t>
  </si>
  <si>
    <t>Trash Compactor (assume lease)</t>
  </si>
  <si>
    <t>Interior Planting</t>
  </si>
  <si>
    <t>Construction of any temporary space</t>
  </si>
  <si>
    <t>Wall and corner guards</t>
  </si>
  <si>
    <t>MEP salvage</t>
  </si>
  <si>
    <t>Treatment to neighbouring buildings for aesthetics or code</t>
  </si>
  <si>
    <t>Relocation costs</t>
  </si>
  <si>
    <t>Post-tensioning to new building</t>
  </si>
  <si>
    <t>Relocation of future tenants</t>
  </si>
  <si>
    <t>Overtime</t>
  </si>
  <si>
    <t>Tenant equipment, microwave, refridgerator etc..</t>
  </si>
  <si>
    <t>CONSTRUCTION COST : TRADE BREAKDOWN SUMMARY</t>
  </si>
  <si>
    <t>Item No.</t>
  </si>
  <si>
    <t xml:space="preserve">Trade Description </t>
  </si>
  <si>
    <t>RIOC Sportspark Renovations                                                                                 East Side (Includes Pool Filtration Scope)</t>
  </si>
  <si>
    <t xml:space="preserve">RIOC Sportspark Renovations                                                                                      West Side </t>
  </si>
  <si>
    <t xml:space="preserve">TOTAL CONSTRUCTION COST (EAST and West) </t>
  </si>
  <si>
    <t xml:space="preserve">TOTAL </t>
  </si>
  <si>
    <t>Comments</t>
  </si>
  <si>
    <t>1</t>
  </si>
  <si>
    <t>General Requirements</t>
  </si>
  <si>
    <t>2</t>
  </si>
  <si>
    <t>Existing Conditions- Hazardous Material Abatement</t>
  </si>
  <si>
    <t>3</t>
  </si>
  <si>
    <t>Existing Conditions- Demolition</t>
  </si>
  <si>
    <t>4</t>
  </si>
  <si>
    <t xml:space="preserve">Concrete </t>
  </si>
  <si>
    <t>5</t>
  </si>
  <si>
    <t xml:space="preserve">Masonry </t>
  </si>
  <si>
    <t>6</t>
  </si>
  <si>
    <t>Metals</t>
  </si>
  <si>
    <t>7</t>
  </si>
  <si>
    <t xml:space="preserve">Woods &amp; Plastics </t>
  </si>
  <si>
    <t>8</t>
  </si>
  <si>
    <t>Thermal &amp; Moisture Protection</t>
  </si>
  <si>
    <t>9</t>
  </si>
  <si>
    <t xml:space="preserve">Doors &amp; Windows </t>
  </si>
  <si>
    <t>10</t>
  </si>
  <si>
    <t>Finishes</t>
  </si>
  <si>
    <t>11</t>
  </si>
  <si>
    <t xml:space="preserve">Specialties </t>
  </si>
  <si>
    <t>12</t>
  </si>
  <si>
    <t xml:space="preserve">Equipment </t>
  </si>
  <si>
    <t>13</t>
  </si>
  <si>
    <t xml:space="preserve">Furnishings </t>
  </si>
  <si>
    <t>14</t>
  </si>
  <si>
    <t xml:space="preserve">Fire Protection </t>
  </si>
  <si>
    <t>15</t>
  </si>
  <si>
    <t xml:space="preserve">Plumbing </t>
  </si>
  <si>
    <t>16</t>
  </si>
  <si>
    <t xml:space="preserve">HVAC </t>
  </si>
  <si>
    <t>17</t>
  </si>
  <si>
    <t xml:space="preserve">Electrical </t>
  </si>
  <si>
    <t>Detail Pricing</t>
  </si>
  <si>
    <t>18</t>
  </si>
  <si>
    <t xml:space="preserve">Clerestory widows above interiors doors </t>
  </si>
  <si>
    <t>19</t>
  </si>
  <si>
    <t xml:space="preserve">Interior Storefront </t>
  </si>
  <si>
    <t>20</t>
  </si>
  <si>
    <t>Reception desk window 1/4" clear tempered glass in aluminum frame</t>
  </si>
  <si>
    <t>21</t>
  </si>
  <si>
    <t xml:space="preserve">Windows- Metal Framing system with 1" insulating glass(2'8" high x 55'2", Low E coating on glazing Kawneer Trifab 451 T) </t>
  </si>
  <si>
    <t>22</t>
  </si>
  <si>
    <t>Exterior Storefront: 1/2" thick tempered glass and 1 1/2" metal framing includes a pair of doors (7'0" high)</t>
  </si>
  <si>
    <t>23</t>
  </si>
  <si>
    <t>Miscellaneous door accessors (panic hardware, door closers, kickplates, special veneer, acoustics, etc.)</t>
  </si>
  <si>
    <t>24</t>
  </si>
  <si>
    <t>Gym flooring (hard maple flooring) overlayed over existing vinyl flooring. 6 mil polyethylene film, 1/4" closed cell foam, 23/32" plywood panels (2'x8' panels), 25/35" x 2 1/4" action hard maple flooring</t>
  </si>
  <si>
    <t>25</t>
  </si>
  <si>
    <t>2" high ramp system to connect new gym floor to existing to remain (2'0" wide)</t>
  </si>
  <si>
    <t>26</t>
  </si>
  <si>
    <t>New paint finish over existing gymnasium synthetic flooring</t>
  </si>
  <si>
    <t>27</t>
  </si>
  <si>
    <t>Graphics/Painting at Gym floor</t>
  </si>
  <si>
    <t>28</t>
  </si>
  <si>
    <t>12'0" diameter graphic image (to be selected by client)</t>
  </si>
  <si>
    <t>29</t>
  </si>
  <si>
    <t>Colored insert on gym flooring (12' x 19')</t>
  </si>
  <si>
    <t>30</t>
  </si>
  <si>
    <t>Basketball floor markings - 2" wide on new gym floor</t>
  </si>
  <si>
    <t>31</t>
  </si>
  <si>
    <t>Soccer floor markings - 4" wide on new gym floor</t>
  </si>
  <si>
    <t>32</t>
  </si>
  <si>
    <t>Volleyball floor markings - 2" wide on new gym floor</t>
  </si>
  <si>
    <t>33</t>
  </si>
  <si>
    <t>Volleyball floor markings - 4" wide on new gym floor</t>
  </si>
  <si>
    <t>34</t>
  </si>
  <si>
    <t>Transition strips</t>
  </si>
  <si>
    <t>35</t>
  </si>
  <si>
    <t>Base - rubber cove base (4" high)</t>
  </si>
  <si>
    <t>36</t>
  </si>
  <si>
    <t>Base - Vented Rubber cove base at new wood floor (3" wide x 4" high)</t>
  </si>
  <si>
    <t>37</t>
  </si>
  <si>
    <t>Wood veneer panels 2'0" wide with 6" slats</t>
  </si>
  <si>
    <t>38</t>
  </si>
  <si>
    <t>3/4" plastic laminate wood veneer panel</t>
  </si>
  <si>
    <t>39</t>
  </si>
  <si>
    <t>3/4" plastic laminate wood veneer panel at reception desk, on 2 x 4 wood framing/blocking</t>
  </si>
  <si>
    <t>40</t>
  </si>
  <si>
    <t>1/2" wide bronze reglet in plastic laminate wall at reception area wall and desk</t>
  </si>
  <si>
    <t>41</t>
  </si>
  <si>
    <t>Paint gymnasium walls with water based, gloss finish / sealer</t>
  </si>
  <si>
    <t>42</t>
  </si>
  <si>
    <t xml:space="preserve">Specialties- Exterior Sportspark on new exterior cladding 2"0 high stainless steel, 3/8" thick, brushed finish </t>
  </si>
  <si>
    <t>43</t>
  </si>
  <si>
    <t xml:space="preserve">Recessed Articulating Wall mount for TV monitor </t>
  </si>
  <si>
    <t>44</t>
  </si>
  <si>
    <t xml:space="preserve">Volleyball standards, floor plate and base pads </t>
  </si>
  <si>
    <t>45</t>
  </si>
  <si>
    <t>Glass rectangular back board (72" x 48") fixed height 10'0", attached to
existing backstop structure</t>
  </si>
  <si>
    <t>46</t>
  </si>
  <si>
    <t>Glass rectangular back board (72" x 48") adjustable height 8'0" - 10'0", attached to new electric winch to backstop structure</t>
  </si>
  <si>
    <t>47</t>
  </si>
  <si>
    <t>Portable youth Soccer goal and net 12'0" x 6'6"</t>
  </si>
  <si>
    <t>48</t>
  </si>
  <si>
    <t>Ceiling mounted projector</t>
  </si>
  <si>
    <t>49</t>
  </si>
  <si>
    <t xml:space="preserve">Recessed roll down projection screen </t>
  </si>
  <si>
    <t>50</t>
  </si>
  <si>
    <t xml:space="preserve">Demolition of Storefront </t>
  </si>
  <si>
    <t>51</t>
  </si>
  <si>
    <t xml:space="preserve">Exterior Cladding, Framing, Lighting </t>
  </si>
  <si>
    <t>52</t>
  </si>
  <si>
    <t xml:space="preserve">Exterior Signage - "Sportspark" </t>
  </si>
  <si>
    <t xml:space="preserve">Sub-Total : </t>
  </si>
  <si>
    <t xml:space="preserve">General Conditions </t>
  </si>
  <si>
    <t>Overhead and Profit</t>
  </si>
  <si>
    <t xml:space="preserve">Bonds and Insurance </t>
  </si>
  <si>
    <t>Other (Please List below)</t>
  </si>
  <si>
    <t xml:space="preserve">TOTAL CONSTRUCTION COST </t>
  </si>
  <si>
    <t>GSF:</t>
  </si>
  <si>
    <t>FIRST FLOOR - RESTAURANT</t>
  </si>
  <si>
    <t>lobby area</t>
  </si>
  <si>
    <t>1758 sf</t>
  </si>
  <si>
    <t>CONSTRUCTION DETAIL</t>
  </si>
  <si>
    <t>REF</t>
  </si>
  <si>
    <t>ITEM DESCRIPTION</t>
  </si>
  <si>
    <t>QTY</t>
  </si>
  <si>
    <t>UNIT</t>
  </si>
  <si>
    <t>RATE</t>
  </si>
  <si>
    <t>COST $</t>
  </si>
  <si>
    <t>GROUP $</t>
  </si>
  <si>
    <t>02000</t>
  </si>
  <si>
    <t>TEMPORARY PROTECTION/SITE LABOR</t>
  </si>
  <si>
    <t>Allow for temp protection</t>
  </si>
  <si>
    <t>SF</t>
  </si>
  <si>
    <t>Labor</t>
  </si>
  <si>
    <t>Incl in GC's</t>
  </si>
  <si>
    <t>02200</t>
  </si>
  <si>
    <t>DEMOLITION</t>
  </si>
  <si>
    <t>Allowance for misc demolition</t>
  </si>
  <si>
    <t>Removal of temporary sprinkler loop</t>
  </si>
  <si>
    <t>ITEM</t>
  </si>
  <si>
    <t>03000</t>
  </si>
  <si>
    <t>CONCRETE / MASONRY / FIREPROOFING</t>
  </si>
  <si>
    <t>Allowance for misc patching</t>
  </si>
  <si>
    <t xml:space="preserve">Allowance for penetrations </t>
  </si>
  <si>
    <t>Flooring Leveling - See section 09600</t>
  </si>
  <si>
    <t>05120</t>
  </si>
  <si>
    <t>STRUCTURAL STEEL</t>
  </si>
  <si>
    <t>Steel support to stone vanity tops</t>
  </si>
  <si>
    <t>LF</t>
  </si>
  <si>
    <t>Allowance for misc metals</t>
  </si>
  <si>
    <t>LS</t>
  </si>
  <si>
    <t>06400</t>
  </si>
  <si>
    <t>ARCHITECTURAL WOODWORK</t>
  </si>
  <si>
    <t>Coat Check</t>
  </si>
  <si>
    <t>Full height coat closet; including doors</t>
  </si>
  <si>
    <t>Condiment Station</t>
  </si>
  <si>
    <r>
      <t xml:space="preserve">Lower Cabinets w/ </t>
    </r>
    <r>
      <rPr>
        <sz val="9"/>
        <color rgb="FFFF0000"/>
        <rFont val="Calibri"/>
        <family val="2"/>
        <scheme val="minor"/>
      </rPr>
      <t>corian counter top</t>
    </r>
  </si>
  <si>
    <t>Bars</t>
  </si>
  <si>
    <t>Coffee Bar millwork; including hammered copper top; front paneling measured elsewhere</t>
  </si>
  <si>
    <t>Servive Bar millwork; including hammered copper top; front paneling measured elsewhere</t>
  </si>
  <si>
    <t>Service bar sliding cabinets</t>
  </si>
  <si>
    <t>Restaurant</t>
  </si>
  <si>
    <r>
      <t xml:space="preserve">General Banquette seating - </t>
    </r>
    <r>
      <rPr>
        <sz val="9"/>
        <color rgb="FFFF0000"/>
        <rFont val="Calibri"/>
        <family val="2"/>
        <scheme val="minor"/>
      </rPr>
      <t>Included in FF&amp;E Budget</t>
    </r>
  </si>
  <si>
    <t>FF&amp;E</t>
  </si>
  <si>
    <r>
      <t xml:space="preserve">Curved Banquette seating - </t>
    </r>
    <r>
      <rPr>
        <sz val="9"/>
        <color rgb="FFFF0000"/>
        <rFont val="Calibri"/>
        <family val="2"/>
        <scheme val="minor"/>
      </rPr>
      <t>Included in FF&amp;E Budget</t>
    </r>
  </si>
  <si>
    <t>Full Height wine racks</t>
  </si>
  <si>
    <t>Wood Paneling</t>
  </si>
  <si>
    <t>WD-007  - Wood wall panels; spec TBD</t>
  </si>
  <si>
    <t xml:space="preserve">WD-009  - Custom MDF wall paneling </t>
  </si>
  <si>
    <t>WD-001 - Teak engineered flooring</t>
  </si>
  <si>
    <t>WD-008 - Indoteak flooring tile</t>
  </si>
  <si>
    <t xml:space="preserve">Miscellaneous </t>
  </si>
  <si>
    <t>POS Millwork</t>
  </si>
  <si>
    <t>Host Station Allowance</t>
  </si>
  <si>
    <t>Kitchen Shelving</t>
  </si>
  <si>
    <t>Allowance for detailing, shop drawings, engineering, etc</t>
  </si>
  <si>
    <t>Base / Trims / Mouldings</t>
  </si>
  <si>
    <t xml:space="preserve">WD-005 - Wood Base </t>
  </si>
  <si>
    <t>WD-005 - Wood Crown Molding</t>
  </si>
  <si>
    <t>WD-005 - Wood Chair Rail</t>
  </si>
  <si>
    <t>Wood Doors</t>
  </si>
  <si>
    <t>Wood doors and frames - Single</t>
  </si>
  <si>
    <t>EA</t>
  </si>
  <si>
    <t>08100</t>
  </si>
  <si>
    <t>HOLLOW METAL</t>
  </si>
  <si>
    <t>Assumption: General doors assumed to be wood</t>
  </si>
  <si>
    <t>08700</t>
  </si>
  <si>
    <t>FINISH HARDWARE</t>
  </si>
  <si>
    <t>Hardware to Single doors</t>
  </si>
  <si>
    <t>Hardware to Double doors</t>
  </si>
  <si>
    <t>08800</t>
  </si>
  <si>
    <t>ARCHITECTURAL METAL AND GLASS</t>
  </si>
  <si>
    <r>
      <t xml:space="preserve">Liquor Shop - Glass Shelving; 13' high - </t>
    </r>
    <r>
      <rPr>
        <sz val="9"/>
        <color rgb="FFFF0000"/>
        <rFont val="Calibri"/>
        <family val="2"/>
        <scheme val="minor"/>
      </rPr>
      <t>Refer to Add Alternate</t>
    </r>
  </si>
  <si>
    <t xml:space="preserve">Excl </t>
  </si>
  <si>
    <r>
      <t xml:space="preserve">Liquor Shop - </t>
    </r>
    <r>
      <rPr>
        <sz val="9"/>
        <color rgb="FFFF0000"/>
        <rFont val="Calibri"/>
        <family val="2"/>
        <scheme val="minor"/>
      </rPr>
      <t xml:space="preserve">Glass Shelving; 13' high </t>
    </r>
  </si>
  <si>
    <r>
      <t xml:space="preserve">Liquor Shop - Glass Shelving; 8' high -  </t>
    </r>
    <r>
      <rPr>
        <sz val="9"/>
        <color rgb="FFFF0000"/>
        <rFont val="Calibri"/>
        <family val="2"/>
        <scheme val="minor"/>
      </rPr>
      <t>Refer to Add Alternate</t>
    </r>
  </si>
  <si>
    <r>
      <t xml:space="preserve">Liquor Shop - </t>
    </r>
    <r>
      <rPr>
        <sz val="9"/>
        <color rgb="FFFF0000"/>
        <rFont val="Calibri"/>
        <family val="2"/>
        <scheme val="minor"/>
      </rPr>
      <t>Glass Shelving; 8' high</t>
    </r>
  </si>
  <si>
    <r>
      <t xml:space="preserve">Extra over for blackened steel frame to shelving -  </t>
    </r>
    <r>
      <rPr>
        <sz val="9"/>
        <color rgb="FFFF0000"/>
        <rFont val="Calibri"/>
        <family val="2"/>
        <scheme val="minor"/>
      </rPr>
      <t>Refer to Add Alternate</t>
    </r>
  </si>
  <si>
    <r>
      <t>Extra over for</t>
    </r>
    <r>
      <rPr>
        <sz val="9"/>
        <color rgb="FFFF0000"/>
        <rFont val="Calibri"/>
        <family val="2"/>
        <scheme val="minor"/>
      </rPr>
      <t xml:space="preserve"> blackened steel frame</t>
    </r>
    <r>
      <rPr>
        <sz val="9"/>
        <rFont val="Calibri"/>
        <family val="2"/>
        <scheme val="minor"/>
      </rPr>
      <t xml:space="preserve"> to shelving</t>
    </r>
  </si>
  <si>
    <t>Glass double doors to wine closet</t>
  </si>
  <si>
    <t>Glass single doors to wine closet</t>
  </si>
  <si>
    <t>MIR-003 - Antiqued mirrors at bar; 4'w x 8' 6"h</t>
  </si>
  <si>
    <t>Mirror to WC; 4'w x 6'h</t>
  </si>
  <si>
    <t>Allowance for stair to kitchen</t>
  </si>
  <si>
    <t>09200</t>
  </si>
  <si>
    <t>DRYWALL &amp; CARPENTRY</t>
  </si>
  <si>
    <t>Internal Partition (slab to underside of slab)</t>
  </si>
  <si>
    <t>Extra Over for additional framing</t>
  </si>
  <si>
    <t>Furring to core walls</t>
  </si>
  <si>
    <t>Allow for blocking (TV locations, cabinets, etc)</t>
  </si>
  <si>
    <t>Allow for Carpenter on standby for move in</t>
  </si>
  <si>
    <t>TD</t>
  </si>
  <si>
    <t>Allow for patching after MEPS</t>
  </si>
  <si>
    <t>09300</t>
  </si>
  <si>
    <t>CERAMIC TILE / STONE</t>
  </si>
  <si>
    <t>TL-018A - Mosaic floor tiles</t>
  </si>
  <si>
    <t>TL-018B - Mosaic  floor tiles</t>
  </si>
  <si>
    <t>Kitchen floor tiles</t>
  </si>
  <si>
    <t>ST-008 - Stone floor tiles</t>
  </si>
  <si>
    <t>TL-016 - Ceramic wall tiles</t>
  </si>
  <si>
    <t>TL-040 - Tiled base</t>
  </si>
  <si>
    <t>Stone vanity tops</t>
  </si>
  <si>
    <r>
      <t xml:space="preserve">Liquor store - Stone counter top - </t>
    </r>
    <r>
      <rPr>
        <sz val="9"/>
        <color rgb="FFFF0000"/>
        <rFont val="Calibri"/>
        <family val="2"/>
        <scheme val="minor"/>
      </rPr>
      <t>Refer to Add Alternate</t>
    </r>
  </si>
  <si>
    <t>Excl</t>
  </si>
  <si>
    <t>Liquor store - Stone counter top</t>
  </si>
  <si>
    <t>09310</t>
  </si>
  <si>
    <t>TERRAZZO</t>
  </si>
  <si>
    <t>No Scope</t>
  </si>
  <si>
    <t>LATH AND ACOUSTICS</t>
  </si>
  <si>
    <t>ACT ceiling to kitchen; moisture resistant</t>
  </si>
  <si>
    <t>SF-002 to bar / restaurant ; mesh wood caning</t>
  </si>
  <si>
    <t>Decorative ACT ceiling; west reataurant, banquette area</t>
  </si>
  <si>
    <r>
      <t xml:space="preserve">GWB ceilings; </t>
    </r>
    <r>
      <rPr>
        <sz val="9"/>
        <color rgb="FFFF0000"/>
        <rFont val="Calibri"/>
        <family val="2"/>
        <scheme val="minor"/>
      </rPr>
      <t>vestibule, service bar, wine, restaurant, WC, vestibules</t>
    </r>
  </si>
  <si>
    <t>Extra over for WLC-017 - textile covering</t>
  </si>
  <si>
    <t>Coat Check; decorative ceiling</t>
  </si>
  <si>
    <r>
      <t xml:space="preserve">Liquor Store; decorative ceiling - </t>
    </r>
    <r>
      <rPr>
        <sz val="9"/>
        <color rgb="FFFF0000"/>
        <rFont val="Calibri"/>
        <family val="2"/>
        <scheme val="minor"/>
      </rPr>
      <t>Refer to Add Alternate</t>
    </r>
  </si>
  <si>
    <t>Liquor Store; decorative ceiling</t>
  </si>
  <si>
    <t>Allow Light coves at GWB ceilings</t>
  </si>
  <si>
    <t>Allow for access panels in GWB ceilings</t>
  </si>
  <si>
    <t>Allow for misc bulkheads, fascia's, moldings etc</t>
  </si>
  <si>
    <t>09600</t>
  </si>
  <si>
    <t>FLOORING AND BASE</t>
  </si>
  <si>
    <t>All floor finishes included above</t>
  </si>
  <si>
    <t>Rubber base to kitchen</t>
  </si>
  <si>
    <t>Allowance for floor prep / levelling</t>
  </si>
  <si>
    <t>09800</t>
  </si>
  <si>
    <t>FABRIC WRAPPED PANELS</t>
  </si>
  <si>
    <t>09900</t>
  </si>
  <si>
    <t>PAINTING &amp; WALLCOVERINGS</t>
  </si>
  <si>
    <t>Paint to partitions, columns; trims etc</t>
  </si>
  <si>
    <t>Paint to GWB ceilings</t>
  </si>
  <si>
    <t>Paint to Crown Molding</t>
  </si>
  <si>
    <t>Paint to Chair Rail</t>
  </si>
  <si>
    <t>Paint to Base</t>
  </si>
  <si>
    <t>Painter of standby for move in</t>
  </si>
  <si>
    <t>Allowance for misc paint requirements / enhancements</t>
  </si>
  <si>
    <t>SF-002 - mesh wood caning wall covering</t>
  </si>
  <si>
    <t>FRP on plywood to Kitchen walls</t>
  </si>
  <si>
    <t>10000</t>
  </si>
  <si>
    <t>SPECIALTIES</t>
  </si>
  <si>
    <t>Fire extinguisher / cabinet (1 per 3,000sf)</t>
  </si>
  <si>
    <t>Allowance for Bathroom accessories</t>
  </si>
  <si>
    <t>10615</t>
  </si>
  <si>
    <t>OPERABLE PARTITIONS</t>
  </si>
  <si>
    <t>11450</t>
  </si>
  <si>
    <t>APPLIANCES &amp; EQUIPMENT</t>
  </si>
  <si>
    <t>N/A</t>
  </si>
  <si>
    <t>12490</t>
  </si>
  <si>
    <t>WINDOW TREATMENTS</t>
  </si>
  <si>
    <t>Motorized blackout shades</t>
  </si>
  <si>
    <t>Drapery ; assume FF&amp;E</t>
  </si>
  <si>
    <t>15000</t>
  </si>
  <si>
    <t>ELEVATOR WORK</t>
  </si>
  <si>
    <t>Excluded</t>
  </si>
  <si>
    <t>FIRE PROTECTION</t>
  </si>
  <si>
    <t>D4040</t>
  </si>
  <si>
    <t>Sprinkler system</t>
  </si>
  <si>
    <t>D4090</t>
  </si>
  <si>
    <t>Other Fire protection systems</t>
  </si>
  <si>
    <t>Testing and Balancing Systems</t>
  </si>
  <si>
    <t>incl. above</t>
  </si>
  <si>
    <t>Misc. Start Up/Cleanup/Drawings/ID/Etc.</t>
  </si>
  <si>
    <t>Commissioning</t>
  </si>
  <si>
    <t>PLUMBING</t>
  </si>
  <si>
    <t>D2010</t>
  </si>
  <si>
    <t>Generally</t>
  </si>
  <si>
    <t>Allowance for routing of gas pipe</t>
  </si>
  <si>
    <t>HVAC</t>
  </si>
  <si>
    <t>D3010</t>
  </si>
  <si>
    <t>ELECTRICAL</t>
  </si>
  <si>
    <t>D5010</t>
  </si>
  <si>
    <t>LIGHTING</t>
  </si>
  <si>
    <t>Lighting Fixtures - Furnish only</t>
  </si>
  <si>
    <t>TELECOMMUNICATIONS / DATA</t>
  </si>
  <si>
    <t>Allow for Tel/Data cabling (excludes hardware)</t>
  </si>
  <si>
    <t>DIRECT TRADE TOTAL</t>
  </si>
  <si>
    <t>Fee</t>
  </si>
  <si>
    <t>Insruance</t>
  </si>
  <si>
    <t>Rounded</t>
  </si>
  <si>
    <r>
      <t xml:space="preserve">Concrete pavers to terrace; </t>
    </r>
    <r>
      <rPr>
        <sz val="9"/>
        <color rgb="FFFF0000"/>
        <rFont val="Calibri"/>
        <family val="2"/>
        <scheme val="minor"/>
      </rPr>
      <t>concrete slab, roof membrane, waterproofing assumed to be base build</t>
    </r>
  </si>
  <si>
    <t>Club Kitchen</t>
  </si>
  <si>
    <t>Kitchen Storage cabinets; doors elsewhere</t>
  </si>
  <si>
    <t>Upper Cabinets w/ glass fronts</t>
  </si>
  <si>
    <t>Drawing Room</t>
  </si>
  <si>
    <t>Banquette seating</t>
  </si>
  <si>
    <t>Club Room</t>
  </si>
  <si>
    <t>Lower Cabinets w/wood top</t>
  </si>
  <si>
    <t>Full Height Wood shelving</t>
  </si>
  <si>
    <t>Back of House</t>
  </si>
  <si>
    <t>Lower Cabinets w/plam top</t>
  </si>
  <si>
    <t>Record Lounge</t>
  </si>
  <si>
    <r>
      <t xml:space="preserve">Banquette seating - </t>
    </r>
    <r>
      <rPr>
        <sz val="9"/>
        <color rgb="FFFF0000"/>
        <rFont val="Calibri"/>
        <family val="2"/>
        <scheme val="minor"/>
      </rPr>
      <t>Included in FF&amp;E Budget</t>
    </r>
  </si>
  <si>
    <t>High book shelving</t>
  </si>
  <si>
    <t>Wine Lounge</t>
  </si>
  <si>
    <t>Full height wine cabinets; doors elsewhere</t>
  </si>
  <si>
    <t>Lower cabinets; stone top elsewhere</t>
  </si>
  <si>
    <t>Wood shelving; mirror backing elsewhere</t>
  </si>
  <si>
    <t xml:space="preserve">Bar </t>
  </si>
  <si>
    <t>Bar millwork; front paneling and stone top measured elsewhere</t>
  </si>
  <si>
    <t xml:space="preserve">Terrace </t>
  </si>
  <si>
    <t>WD-005; Teak Ceiling</t>
  </si>
  <si>
    <t>WD-011 - Oak wall panels</t>
  </si>
  <si>
    <t xml:space="preserve">Wainscot paneling </t>
  </si>
  <si>
    <r>
      <t xml:space="preserve">Bar; </t>
    </r>
    <r>
      <rPr>
        <sz val="9"/>
        <color rgb="FFFF0000"/>
        <rFont val="Calibri"/>
        <family val="2"/>
        <scheme val="minor"/>
      </rPr>
      <t>Wood wall panels allowance; chevron pattern</t>
    </r>
  </si>
  <si>
    <r>
      <t xml:space="preserve">Hall; </t>
    </r>
    <r>
      <rPr>
        <sz val="9"/>
        <color rgb="FFFF0000"/>
        <rFont val="Calibri"/>
        <family val="2"/>
        <scheme val="minor"/>
      </rPr>
      <t>Wood wall panels allowance</t>
    </r>
  </si>
  <si>
    <r>
      <t xml:space="preserve">Elevator lobby; </t>
    </r>
    <r>
      <rPr>
        <sz val="9"/>
        <color rgb="FFFF0000"/>
        <rFont val="Calibri"/>
        <family val="2"/>
        <scheme val="minor"/>
      </rPr>
      <t>Wood wall panels allowance</t>
    </r>
  </si>
  <si>
    <t>Club Kitchen millwork allowance</t>
  </si>
  <si>
    <t xml:space="preserve">WD-005/11 - Wood Base </t>
  </si>
  <si>
    <t xml:space="preserve">Wood sliding double doors; each leaf 10'h x 4' 6"w </t>
  </si>
  <si>
    <t xml:space="preserve">Wood sliding double doors; each leaf 8'h x 3'w </t>
  </si>
  <si>
    <t>Wood doors and frames - Double; elevator lobby</t>
  </si>
  <si>
    <t>Hardware to double doors</t>
  </si>
  <si>
    <t>Hardware to single doors</t>
  </si>
  <si>
    <t>Full height sliding doors; club kitchen; MTL-005</t>
  </si>
  <si>
    <t>Mirror to WC; 7'w x 7'h</t>
  </si>
  <si>
    <t>Mirror to WC; 10'w x 7' 6"h</t>
  </si>
  <si>
    <r>
      <rPr>
        <sz val="9"/>
        <color rgb="FFFF0000"/>
        <rFont val="Calibri"/>
        <family val="2"/>
        <scheme val="minor"/>
      </rPr>
      <t xml:space="preserve">Glass shelving </t>
    </r>
    <r>
      <rPr>
        <sz val="9"/>
        <rFont val="Calibri"/>
        <family val="2"/>
        <scheme val="minor"/>
      </rPr>
      <t>w/ mirrored back; VIP lounge</t>
    </r>
  </si>
  <si>
    <t>MIR-003 - Antiqued mirrors at bar; 3'w x 10'h</t>
  </si>
  <si>
    <t>Mirror backing to to wood kitchen shelving</t>
  </si>
  <si>
    <t>MIR-003 - Antiqued mirror paneling; walls and ceilings</t>
  </si>
  <si>
    <t>SF-003 - Brass patterend ceiling tile</t>
  </si>
  <si>
    <t>Full height glass double doors to wine cabinets</t>
  </si>
  <si>
    <t>Full height MTL double doors to kitchen cabinets</t>
  </si>
  <si>
    <t>Glass single doors; two way mirror panels</t>
  </si>
  <si>
    <t>SS railing to terrace</t>
  </si>
  <si>
    <t>Brass crown molding</t>
  </si>
  <si>
    <t>TL-019 - Cement floor tiles</t>
  </si>
  <si>
    <t>TL-020 - Cement floor tiles</t>
  </si>
  <si>
    <t>TL-027 - Mosaic floor tiles</t>
  </si>
  <si>
    <t>TL-028 - Mosaic floor tiles</t>
  </si>
  <si>
    <t>TL-029 - Mosaic floor tiles</t>
  </si>
  <si>
    <t>TL-030 - Mosaic floor tiles</t>
  </si>
  <si>
    <t>VIP Lounge - Service Area; floor tiles</t>
  </si>
  <si>
    <t>TL-019 - Cement wall tiles</t>
  </si>
  <si>
    <t>TL-020 - Cement wall tiles</t>
  </si>
  <si>
    <t>TL-021 - Ceramic  wall tiles</t>
  </si>
  <si>
    <t>TL-032 - Custom mosaic wall tiles (Zebra)</t>
  </si>
  <si>
    <r>
      <t xml:space="preserve">TL-038 - </t>
    </r>
    <r>
      <rPr>
        <sz val="9"/>
        <color rgb="FFFF0000"/>
        <rFont val="Calibri"/>
        <family val="2"/>
        <scheme val="minor"/>
      </rPr>
      <t>Unassigned; VIP Lounge WC wall tiles</t>
    </r>
  </si>
  <si>
    <t>TL-032 - Custom mosaic ceiling tiles (Zebra)</t>
  </si>
  <si>
    <t>Tiled base</t>
  </si>
  <si>
    <t>Tiled chair rails</t>
  </si>
  <si>
    <t>Stone top to bar</t>
  </si>
  <si>
    <t>Wine Lounge - stone backsplash</t>
  </si>
  <si>
    <t>BOH ACT ceiling</t>
  </si>
  <si>
    <t>Exrta over for architectural ceiling moldings; arches</t>
  </si>
  <si>
    <t>Extra over for WLC-019</t>
  </si>
  <si>
    <t>BOH Vinyl</t>
  </si>
  <si>
    <t>Rubber base</t>
  </si>
  <si>
    <t>WALL PANELS</t>
  </si>
  <si>
    <t>WLC-017</t>
  </si>
  <si>
    <t>WLC-019</t>
  </si>
  <si>
    <t>WLC-020</t>
  </si>
  <si>
    <t>WLC-021</t>
  </si>
  <si>
    <t>WLC-023</t>
  </si>
  <si>
    <t>SF-007 - wall covering</t>
  </si>
  <si>
    <t>Fire extinguisher / cabinet (1 per 4,000sf)</t>
  </si>
  <si>
    <t>APPLIANCES</t>
  </si>
  <si>
    <t>Wet sprinkler system</t>
  </si>
  <si>
    <t>FURNITURE, FIXTURES AND EQUIPMENT</t>
  </si>
  <si>
    <t>As Per KFI FF&amp;E Estimate dated 4/1/16</t>
  </si>
  <si>
    <t>Bar Stools</t>
  </si>
  <si>
    <t>Loose seats</t>
  </si>
  <si>
    <t>Accessories &amp; Art</t>
  </si>
  <si>
    <t>Decorative Light Fixtures</t>
  </si>
  <si>
    <t>Freight / Install</t>
  </si>
  <si>
    <t>Sales Tax</t>
  </si>
  <si>
    <t>FF&amp;E Design Fee</t>
  </si>
  <si>
    <t xml:space="preserve">AUDIO VISUAL </t>
  </si>
  <si>
    <t>Allowance for Audio Visual</t>
  </si>
  <si>
    <t>SECURITY</t>
  </si>
  <si>
    <t xml:space="preserve">Allowance for Security </t>
  </si>
  <si>
    <t>IT EQUIPMENT</t>
  </si>
  <si>
    <t>IT EQUIPEMENT</t>
  </si>
  <si>
    <t>Allowance for IT Equipment</t>
  </si>
  <si>
    <t>OTHER PROJECT COSTS</t>
  </si>
  <si>
    <t>Option 2</t>
  </si>
  <si>
    <t>REFRESH EXISTING WASHROOMS</t>
  </si>
  <si>
    <t>Allow for removal of existing finishes, fixtures etc</t>
  </si>
  <si>
    <t>Allow for new vanity to Male, Female, ADA washroom</t>
  </si>
  <si>
    <t>Replace single doors</t>
  </si>
  <si>
    <t>New Hardware to doors</t>
  </si>
  <si>
    <t>Allow for mirror</t>
  </si>
  <si>
    <t>Allow to patch / replace furring walls</t>
  </si>
  <si>
    <t>Allow for blocking</t>
  </si>
  <si>
    <t>Allow for ceramic tile floor</t>
  </si>
  <si>
    <t>Allow for ceramic tile walls</t>
  </si>
  <si>
    <t>New GWB ceiling</t>
  </si>
  <si>
    <t xml:space="preserve">Painting Doors </t>
  </si>
  <si>
    <t>Paint ceiling</t>
  </si>
  <si>
    <t>New toilet partitions</t>
  </si>
  <si>
    <t>Urinal Screens</t>
  </si>
  <si>
    <t>Water closets</t>
  </si>
  <si>
    <t>New sinks and faucets</t>
  </si>
  <si>
    <t>Urinals</t>
  </si>
  <si>
    <t>Grab bar and rails for ADA toilets</t>
  </si>
  <si>
    <t>Adapt existing roughing</t>
  </si>
  <si>
    <t>Allow to modify sprinklers</t>
  </si>
  <si>
    <t>Allow to install extract system</t>
  </si>
  <si>
    <t>Electrical modifications, including new light fittings</t>
  </si>
  <si>
    <t>Sub-Total</t>
  </si>
  <si>
    <t>GC's - 4%</t>
  </si>
  <si>
    <t>Fee -2%</t>
  </si>
  <si>
    <t>Insurance - 2.2%</t>
  </si>
  <si>
    <t>SUPPLEMENTAL COOLING TO LARGE CONFERENCE ROOMS (2 ROOMS)</t>
  </si>
  <si>
    <t>Supplement units</t>
  </si>
  <si>
    <t xml:space="preserve">Piping </t>
  </si>
  <si>
    <t>Piping Insulation</t>
  </si>
  <si>
    <t>UPGRADING SPECIFICATION OF CONFERENCE ROOMS</t>
  </si>
  <si>
    <t>Allow millwork wall (To 1 wall only)</t>
  </si>
  <si>
    <t>Enhanced carpet specification (increae by 10SY)</t>
  </si>
  <si>
    <t>SY</t>
  </si>
  <si>
    <t>GWB ceiling to perimeters</t>
  </si>
  <si>
    <t>Allow enhanced specification of conference room furniture (table and chairs)</t>
  </si>
  <si>
    <t>D - Program Summary</t>
  </si>
  <si>
    <t>OPTION A</t>
  </si>
  <si>
    <t>Scrape and clean existing beams</t>
  </si>
  <si>
    <t>Core existing slab for new sheer studs</t>
  </si>
  <si>
    <t>Allow for concrete patching</t>
  </si>
  <si>
    <r>
      <t xml:space="preserve">SLAB REINFORCEMENT OPTION A </t>
    </r>
    <r>
      <rPr>
        <b/>
        <i/>
        <u/>
        <sz val="9"/>
        <rFont val="Calibri"/>
        <family val="2"/>
        <scheme val="minor"/>
      </rPr>
      <t>(TONNAGE ALLOWANCE BASED ON CONCEPT DRAWINGS)</t>
    </r>
  </si>
  <si>
    <t>Steel Framing (Beams)</t>
  </si>
  <si>
    <t>TONS</t>
  </si>
  <si>
    <t>Connections</t>
  </si>
  <si>
    <t>Welded connection</t>
  </si>
  <si>
    <t>Sheer Studs</t>
  </si>
  <si>
    <t xml:space="preserve">Spray-on fireproofing </t>
  </si>
  <si>
    <t>Firewatch</t>
  </si>
  <si>
    <t>MD</t>
  </si>
  <si>
    <t>Beam cuts</t>
  </si>
  <si>
    <t>OPTION B</t>
  </si>
  <si>
    <r>
      <t xml:space="preserve">SLAB REINFORCEMENT OPTION C </t>
    </r>
    <r>
      <rPr>
        <b/>
        <i/>
        <u/>
        <sz val="9"/>
        <rFont val="Calibri"/>
        <family val="2"/>
        <scheme val="minor"/>
      </rPr>
      <t>(TONNAGE ALLOWANCE BASED ON CONCEPT DRAWINGS)</t>
    </r>
  </si>
  <si>
    <t>OPTION D</t>
  </si>
  <si>
    <t>Remove steel beams</t>
  </si>
  <si>
    <t>Prop existing frame</t>
  </si>
  <si>
    <t>Allow for patching to existing concrete slab</t>
  </si>
  <si>
    <t xml:space="preserve">Connection steel incl bearing plates, gussets, etc.  </t>
  </si>
  <si>
    <t>Code</t>
  </si>
  <si>
    <t>TOTAL</t>
  </si>
  <si>
    <t>IMPERIALS ESTIMATE</t>
  </si>
  <si>
    <t>PROJECT A</t>
  </si>
  <si>
    <t>PROJECT B - HIGH END</t>
  </si>
  <si>
    <t>PROJECT C - MID/HIGH</t>
  </si>
  <si>
    <t>PROJECT D - LOW /MID END</t>
  </si>
  <si>
    <t>RSF =</t>
  </si>
  <si>
    <t>TIMES SQUARE</t>
  </si>
  <si>
    <t>MEAT PACKING</t>
  </si>
  <si>
    <t>MADISON SQUARE PARK</t>
  </si>
  <si>
    <t>USF =</t>
  </si>
  <si>
    <t>Amount</t>
  </si>
  <si>
    <t>$/USF</t>
  </si>
  <si>
    <t>S/USF</t>
  </si>
  <si>
    <t>Temporary Protection / Site Labor</t>
  </si>
  <si>
    <t>02220</t>
  </si>
  <si>
    <t>Demolition</t>
  </si>
  <si>
    <t>Concrete / Masonry / Fireproofing</t>
  </si>
  <si>
    <t>Steelwork</t>
  </si>
  <si>
    <t>Millwork</t>
  </si>
  <si>
    <t>Hollow Metal</t>
  </si>
  <si>
    <t>Finish Hardware</t>
  </si>
  <si>
    <t>Architectural Metal and Glass</t>
  </si>
  <si>
    <t>incl</t>
  </si>
  <si>
    <t>09250</t>
  </si>
  <si>
    <t>Drywall &amp; Carpentry</t>
  </si>
  <si>
    <t>Ceramic Tile &amp; Stone</t>
  </si>
  <si>
    <t>Terrazzo</t>
  </si>
  <si>
    <t>09500</t>
  </si>
  <si>
    <t>Lath &amp; Acoustics</t>
  </si>
  <si>
    <t>09680</t>
  </si>
  <si>
    <t>Flooring &amp; Base</t>
  </si>
  <si>
    <t>Fabric Wrapped Panels</t>
  </si>
  <si>
    <t>Painting &amp; Wall Coverings</t>
  </si>
  <si>
    <t>Specialties</t>
  </si>
  <si>
    <t>Operable Partitions</t>
  </si>
  <si>
    <t>Appliances &amp; Equipment</t>
  </si>
  <si>
    <t>Window Treatments</t>
  </si>
  <si>
    <t>Elevator Work</t>
  </si>
  <si>
    <t>15300</t>
  </si>
  <si>
    <t>Fire Protection</t>
  </si>
  <si>
    <t>Plumbing</t>
  </si>
  <si>
    <t>15700</t>
  </si>
  <si>
    <t>16000</t>
  </si>
  <si>
    <t>Electrical</t>
  </si>
  <si>
    <t>Lighting</t>
  </si>
  <si>
    <t>Tel / Data</t>
  </si>
  <si>
    <t>Sub-Total : Trades</t>
  </si>
  <si>
    <t>General Conditions - 7%</t>
  </si>
  <si>
    <t>CM Fee - 4.0%</t>
  </si>
  <si>
    <t>GL Insurance - 2.00%</t>
  </si>
  <si>
    <t>Builders Risk - 0.2%</t>
  </si>
  <si>
    <t>Sub-Total : CM Margins</t>
  </si>
  <si>
    <t>Escalation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</si>
</sst>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[$-409]mmmm\ d\,\ yyyy;@"/>
    <numFmt numFmtId="166" formatCode="_(* #,##0_);_(* \(#,##0\);_(* &quot;-&quot;??_);_(@_)"/>
    <numFmt numFmtId="167" formatCode="[$-409]d\-mmm\-yy;@"/>
    <numFmt numFmtId="168" formatCode="[$-409]dd\-mmm\-yy;@"/>
    <numFmt numFmtId="169" formatCode="_(&quot;$&quot;* #,##0.00_);_(&quot;$&quot;* \(#,##0.00\);_(&quot;$&quot;* &quot;-&quot;_);_(@_)"/>
    <numFmt numFmtId="170" formatCode="_(&quot;$&quot;* #,##0_);_(&quot;$&quot;* \(#,##0\);_(&quot;$&quot;* &quot;-&quot;??_);_(@_)"/>
    <numFmt numFmtId="171" formatCode="0.0%"/>
    <numFmt numFmtId="172" formatCode="_(* #,##0.0_);_(* \(#,##0.0\);_(* &quot;-&quot;??_);_(@_)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6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2"/>
      <color indexed="62"/>
      <name val="Calibri"/>
      <family val="2"/>
      <scheme val="minor"/>
    </font>
    <font>
      <u/>
      <sz val="10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10"/>
      <name val="Calibri"/>
      <family val="2"/>
      <scheme val="minor"/>
    </font>
    <font>
      <u/>
      <sz val="9"/>
      <color indexed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  <font>
      <strike/>
      <sz val="8"/>
      <color theme="1"/>
      <name val="Arial"/>
      <family val="2"/>
    </font>
    <font>
      <b/>
      <sz val="11"/>
      <color rgb="FF0171B9"/>
      <name val="Century Gothic"/>
      <family val="2"/>
    </font>
    <font>
      <sz val="11"/>
      <color indexed="8"/>
      <name val="Century Gothic"/>
      <family val="2"/>
    </font>
    <font>
      <sz val="10"/>
      <name val="Arial"/>
      <family val="2"/>
    </font>
    <font>
      <b/>
      <i/>
      <sz val="9"/>
      <name val="Calibri"/>
      <family val="2"/>
      <scheme val="minor"/>
    </font>
    <font>
      <sz val="14"/>
      <color rgb="FF3333CC"/>
      <name val="Calibri"/>
      <family val="2"/>
      <scheme val="minor"/>
    </font>
    <font>
      <b/>
      <sz val="14"/>
      <color rgb="FF3333CC"/>
      <name val="Calibri"/>
      <family val="2"/>
      <scheme val="minor"/>
    </font>
    <font>
      <b/>
      <sz val="14"/>
      <color rgb="FF0000FF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9"/>
      <name val="Calibri"/>
      <family val="2"/>
      <scheme val="minor"/>
    </font>
    <font>
      <b/>
      <i/>
      <u/>
      <sz val="9"/>
      <name val="Calibri"/>
      <family val="2"/>
      <scheme val="minor"/>
    </font>
    <font>
      <sz val="12"/>
      <name val="Times New Roman"/>
      <family val="1"/>
    </font>
    <font>
      <b/>
      <u/>
      <sz val="9"/>
      <color indexed="8"/>
      <name val="Calibri"/>
      <family val="2"/>
      <scheme val="minor"/>
    </font>
    <font>
      <b/>
      <i/>
      <sz val="9"/>
      <color theme="3"/>
      <name val="Calibri"/>
      <family val="2"/>
      <scheme val="minor"/>
    </font>
    <font>
      <i/>
      <sz val="9"/>
      <color theme="3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sz val="14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0"/>
        <bgColor auto="1"/>
      </patternFill>
    </fill>
    <fill>
      <patternFill patternType="lightGray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rgb="FFFF0000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0" fontId="23" fillId="0" borderId="0"/>
    <xf numFmtId="43" fontId="2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42" fillId="0" borderId="0"/>
    <xf numFmtId="0" fontId="3" fillId="0" borderId="0"/>
    <xf numFmtId="0" fontId="3" fillId="0" borderId="0"/>
    <xf numFmtId="0" fontId="42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8" fontId="3" fillId="0" borderId="0"/>
    <xf numFmtId="44" fontId="3" fillId="0" borderId="0" applyFont="0" applyFill="0" applyBorder="0" applyAlignment="0" applyProtection="0"/>
    <xf numFmtId="0" fontId="3" fillId="0" borderId="0" applyNumberFormat="0" applyAlignment="0" applyProtection="0"/>
    <xf numFmtId="9" fontId="3" fillId="0" borderId="0" applyFont="0" applyFill="0" applyBorder="0" applyAlignment="0" applyProtection="0"/>
    <xf numFmtId="0" fontId="47" fillId="0" borderId="0"/>
    <xf numFmtId="8" fontId="47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42" fillId="0" borderId="0"/>
  </cellStyleXfs>
  <cellXfs count="525">
    <xf numFmtId="0" fontId="0" fillId="0" borderId="0" xfId="0"/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2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6" fillId="0" borderId="0" xfId="0" applyFont="1"/>
    <xf numFmtId="2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0" xfId="0" applyFont="1" applyBorder="1"/>
    <xf numFmtId="3" fontId="13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3" fontId="16" fillId="0" borderId="0" xfId="0" applyNumberFormat="1" applyFont="1" applyAlignment="1">
      <alignment horizontal="right" vertical="center"/>
    </xf>
    <xf numFmtId="0" fontId="6" fillId="0" borderId="0" xfId="3" applyFont="1" applyFill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 wrapText="1"/>
    </xf>
    <xf numFmtId="0" fontId="15" fillId="0" borderId="21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vertical="center"/>
    </xf>
    <xf numFmtId="0" fontId="6" fillId="0" borderId="8" xfId="3" applyFont="1" applyFill="1" applyBorder="1" applyAlignment="1">
      <alignment vertical="center"/>
    </xf>
    <xf numFmtId="6" fontId="6" fillId="0" borderId="0" xfId="3" applyNumberFormat="1" applyFont="1" applyFill="1" applyBorder="1" applyAlignment="1">
      <alignment horizontal="right" vertical="center"/>
    </xf>
    <xf numFmtId="0" fontId="6" fillId="0" borderId="11" xfId="3" applyFont="1" applyFill="1" applyBorder="1" applyAlignment="1">
      <alignment vertical="center"/>
    </xf>
    <xf numFmtId="0" fontId="6" fillId="0" borderId="13" xfId="3" applyFont="1" applyFill="1" applyBorder="1" applyAlignment="1">
      <alignment vertical="center"/>
    </xf>
    <xf numFmtId="0" fontId="6" fillId="0" borderId="12" xfId="3" applyFont="1" applyFill="1" applyBorder="1" applyAlignment="1">
      <alignment vertical="center"/>
    </xf>
    <xf numFmtId="42" fontId="6" fillId="0" borderId="20" xfId="3" applyNumberFormat="1" applyFont="1" applyFill="1" applyBorder="1" applyAlignment="1">
      <alignment horizontal="right" vertical="center"/>
    </xf>
    <xf numFmtId="0" fontId="12" fillId="0" borderId="2" xfId="3" applyFont="1" applyFill="1" applyBorder="1" applyAlignment="1">
      <alignment vertical="center"/>
    </xf>
    <xf numFmtId="0" fontId="12" fillId="0" borderId="1" xfId="3" applyFont="1" applyFill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3" xfId="3" applyFont="1" applyFill="1" applyBorder="1" applyAlignment="1">
      <alignment horizontal="right" vertical="center"/>
    </xf>
    <xf numFmtId="6" fontId="12" fillId="0" borderId="0" xfId="3" applyNumberFormat="1" applyFont="1" applyFill="1" applyBorder="1" applyAlignment="1">
      <alignment horizontal="right" vertical="center"/>
    </xf>
    <xf numFmtId="42" fontId="12" fillId="0" borderId="18" xfId="3" applyNumberFormat="1" applyFont="1" applyFill="1" applyBorder="1" applyAlignment="1">
      <alignment horizontal="right" vertical="center"/>
    </xf>
    <xf numFmtId="9" fontId="6" fillId="0" borderId="0" xfId="3" applyNumberFormat="1" applyFont="1" applyFill="1" applyBorder="1" applyAlignment="1">
      <alignment vertical="center"/>
    </xf>
    <xf numFmtId="10" fontId="6" fillId="0" borderId="0" xfId="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6" fontId="6" fillId="0" borderId="0" xfId="3" applyNumberFormat="1" applyFont="1" applyFill="1" applyBorder="1" applyAlignment="1">
      <alignment vertical="center"/>
    </xf>
    <xf numFmtId="2" fontId="11" fillId="2" borderId="0" xfId="3" applyNumberFormat="1" applyFont="1" applyFill="1" applyAlignment="1">
      <alignment horizontal="left" vertical="center"/>
    </xf>
    <xf numFmtId="3" fontId="13" fillId="0" borderId="0" xfId="3" applyNumberFormat="1" applyFont="1" applyBorder="1" applyAlignment="1">
      <alignment horizontal="right" vertical="center"/>
    </xf>
    <xf numFmtId="0" fontId="7" fillId="0" borderId="0" xfId="3" applyFont="1" applyBorder="1" applyAlignment="1">
      <alignment vertical="center"/>
    </xf>
    <xf numFmtId="0" fontId="7" fillId="0" borderId="0" xfId="3" applyFont="1" applyAlignment="1">
      <alignment vertical="center"/>
    </xf>
    <xf numFmtId="2" fontId="8" fillId="0" borderId="5" xfId="3" applyNumberFormat="1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3" fontId="12" fillId="0" borderId="5" xfId="3" applyNumberFormat="1" applyFont="1" applyBorder="1" applyAlignment="1">
      <alignment horizontal="right" vertical="center"/>
    </xf>
    <xf numFmtId="0" fontId="12" fillId="0" borderId="5" xfId="3" applyFont="1" applyBorder="1" applyAlignment="1">
      <alignment horizontal="right" vertical="center"/>
    </xf>
    <xf numFmtId="4" fontId="12" fillId="0" borderId="5" xfId="3" applyNumberFormat="1" applyFont="1" applyBorder="1" applyAlignment="1">
      <alignment horizontal="right" vertical="center"/>
    </xf>
    <xf numFmtId="0" fontId="16" fillId="0" borderId="0" xfId="3" applyFont="1" applyBorder="1" applyAlignment="1">
      <alignment vertical="center"/>
    </xf>
    <xf numFmtId="0" fontId="16" fillId="0" borderId="0" xfId="3" applyFont="1" applyAlignment="1">
      <alignment vertical="center"/>
    </xf>
    <xf numFmtId="2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vertical="center"/>
    </xf>
    <xf numFmtId="3" fontId="6" fillId="0" borderId="0" xfId="3" applyNumberFormat="1" applyFont="1" applyAlignment="1">
      <alignment horizontal="right" vertical="center"/>
    </xf>
    <xf numFmtId="0" fontId="6" fillId="0" borderId="0" xfId="3" applyFont="1" applyAlignment="1">
      <alignment horizontal="right" vertical="center"/>
    </xf>
    <xf numFmtId="4" fontId="6" fillId="0" borderId="0" xfId="3" applyNumberFormat="1" applyFont="1" applyAlignment="1">
      <alignment horizontal="right" vertical="center"/>
    </xf>
    <xf numFmtId="0" fontId="6" fillId="0" borderId="0" xfId="3" applyFont="1" applyBorder="1" applyAlignment="1">
      <alignment vertical="center"/>
    </xf>
    <xf numFmtId="3" fontId="8" fillId="0" borderId="0" xfId="3" applyNumberFormat="1" applyFont="1" applyBorder="1" applyAlignment="1">
      <alignment horizontal="right" vertical="center"/>
    </xf>
    <xf numFmtId="0" fontId="7" fillId="0" borderId="0" xfId="3" applyFont="1" applyAlignment="1">
      <alignment horizontal="right" vertical="center"/>
    </xf>
    <xf numFmtId="4" fontId="7" fillId="0" borderId="0" xfId="3" applyNumberFormat="1" applyFont="1" applyAlignment="1">
      <alignment horizontal="right" vertical="center"/>
    </xf>
    <xf numFmtId="14" fontId="13" fillId="0" borderId="2" xfId="3" applyNumberFormat="1" applyFont="1" applyBorder="1" applyAlignment="1">
      <alignment horizontal="right" vertical="center"/>
    </xf>
    <xf numFmtId="3" fontId="13" fillId="0" borderId="2" xfId="3" applyNumberFormat="1" applyFont="1" applyBorder="1" applyAlignment="1">
      <alignment horizontal="right" vertical="center"/>
    </xf>
    <xf numFmtId="2" fontId="12" fillId="0" borderId="5" xfId="3" applyNumberFormat="1" applyFont="1" applyBorder="1" applyAlignment="1">
      <alignment horizontal="center" vertical="center"/>
    </xf>
    <xf numFmtId="0" fontId="12" fillId="0" borderId="5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0" xfId="3" applyFont="1" applyAlignment="1">
      <alignment vertical="center"/>
    </xf>
    <xf numFmtId="2" fontId="16" fillId="0" borderId="0" xfId="3" applyNumberFormat="1" applyFont="1" applyAlignment="1">
      <alignment horizontal="center" vertical="center"/>
    </xf>
    <xf numFmtId="3" fontId="16" fillId="0" borderId="0" xfId="3" applyNumberFormat="1" applyFont="1" applyAlignment="1">
      <alignment horizontal="right" vertical="center"/>
    </xf>
    <xf numFmtId="0" fontId="16" fillId="0" borderId="0" xfId="3" applyFont="1" applyAlignment="1">
      <alignment horizontal="right" vertical="center"/>
    </xf>
    <xf numFmtId="4" fontId="16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horizontal="center" vertical="center"/>
    </xf>
    <xf numFmtId="0" fontId="9" fillId="0" borderId="0" xfId="3" applyFont="1" applyAlignment="1">
      <alignment vertical="center"/>
    </xf>
    <xf numFmtId="3" fontId="9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right" vertical="center"/>
    </xf>
    <xf numFmtId="4" fontId="9" fillId="0" borderId="0" xfId="3" applyNumberFormat="1" applyFont="1" applyAlignment="1">
      <alignment horizontal="right" vertical="center"/>
    </xf>
    <xf numFmtId="0" fontId="9" fillId="0" borderId="0" xfId="3" applyFont="1" applyBorder="1" applyAlignment="1">
      <alignment vertical="center"/>
    </xf>
    <xf numFmtId="1" fontId="15" fillId="0" borderId="1" xfId="3" quotePrefix="1" applyNumberFormat="1" applyFont="1" applyFill="1" applyBorder="1" applyAlignment="1">
      <alignment horizontal="center" vertical="center"/>
    </xf>
    <xf numFmtId="0" fontId="15" fillId="0" borderId="4" xfId="3" applyFont="1" applyFill="1" applyBorder="1" applyAlignment="1">
      <alignment vertical="center"/>
    </xf>
    <xf numFmtId="3" fontId="16" fillId="0" borderId="4" xfId="3" applyNumberFormat="1" applyFont="1" applyFill="1" applyBorder="1" applyAlignment="1">
      <alignment horizontal="right" vertical="center"/>
    </xf>
    <xf numFmtId="0" fontId="16" fillId="0" borderId="4" xfId="3" applyFont="1" applyFill="1" applyBorder="1" applyAlignment="1">
      <alignment horizontal="right" vertical="center"/>
    </xf>
    <xf numFmtId="4" fontId="16" fillId="0" borderId="4" xfId="3" applyNumberFormat="1" applyFont="1" applyFill="1" applyBorder="1" applyAlignment="1">
      <alignment horizontal="right" vertical="center"/>
    </xf>
    <xf numFmtId="42" fontId="15" fillId="0" borderId="2" xfId="3" applyNumberFormat="1" applyFont="1" applyFill="1" applyBorder="1" applyAlignment="1">
      <alignment horizontal="right" vertical="center"/>
    </xf>
    <xf numFmtId="0" fontId="16" fillId="0" borderId="0" xfId="3" applyFont="1" applyFill="1" applyAlignment="1">
      <alignment vertical="center"/>
    </xf>
    <xf numFmtId="2" fontId="15" fillId="0" borderId="1" xfId="3" quotePrefix="1" applyNumberFormat="1" applyFont="1" applyFill="1" applyBorder="1" applyAlignment="1">
      <alignment horizontal="center" vertical="center"/>
    </xf>
    <xf numFmtId="44" fontId="16" fillId="0" borderId="0" xfId="3" applyNumberFormat="1" applyFont="1" applyFill="1" applyAlignment="1">
      <alignment vertical="center"/>
    </xf>
    <xf numFmtId="1" fontId="19" fillId="0" borderId="0" xfId="3" quotePrefix="1" applyNumberFormat="1" applyFont="1" applyFill="1" applyBorder="1" applyAlignment="1">
      <alignment horizontal="center" vertical="center"/>
    </xf>
    <xf numFmtId="0" fontId="19" fillId="0" borderId="0" xfId="3" applyFont="1" applyFill="1" applyBorder="1" applyAlignment="1">
      <alignment vertical="center"/>
    </xf>
    <xf numFmtId="3" fontId="20" fillId="0" borderId="0" xfId="3" applyNumberFormat="1" applyFont="1" applyFill="1" applyBorder="1" applyAlignment="1">
      <alignment horizontal="right" vertical="center"/>
    </xf>
    <xf numFmtId="4" fontId="20" fillId="0" borderId="0" xfId="3" applyNumberFormat="1" applyFont="1" applyFill="1" applyBorder="1" applyAlignment="1">
      <alignment horizontal="right" vertical="center"/>
    </xf>
    <xf numFmtId="42" fontId="19" fillId="0" borderId="0" xfId="3" applyNumberFormat="1" applyFont="1" applyFill="1" applyBorder="1" applyAlignment="1">
      <alignment horizontal="right" vertical="center"/>
    </xf>
    <xf numFmtId="0" fontId="20" fillId="0" borderId="0" xfId="3" applyFont="1" applyFill="1" applyBorder="1" applyAlignment="1">
      <alignment vertical="center"/>
    </xf>
    <xf numFmtId="0" fontId="20" fillId="0" borderId="0" xfId="3" applyFont="1" applyFill="1" applyAlignment="1">
      <alignment vertical="center"/>
    </xf>
    <xf numFmtId="0" fontId="21" fillId="0" borderId="0" xfId="3" applyFont="1" applyFill="1" applyAlignment="1">
      <alignment vertical="center"/>
    </xf>
    <xf numFmtId="1" fontId="15" fillId="0" borderId="1" xfId="3" applyNumberFormat="1" applyFont="1" applyFill="1" applyBorder="1" applyAlignment="1">
      <alignment horizontal="center" vertical="center"/>
    </xf>
    <xf numFmtId="0" fontId="22" fillId="0" borderId="0" xfId="3" applyFont="1" applyFill="1" applyAlignment="1">
      <alignment vertical="center"/>
    </xf>
    <xf numFmtId="0" fontId="6" fillId="0" borderId="0" xfId="3" applyFont="1"/>
    <xf numFmtId="2" fontId="6" fillId="0" borderId="0" xfId="3" applyNumberFormat="1" applyFont="1" applyAlignment="1">
      <alignment horizontal="center"/>
    </xf>
    <xf numFmtId="3" fontId="6" fillId="0" borderId="0" xfId="3" applyNumberFormat="1" applyFont="1" applyAlignment="1">
      <alignment horizontal="right"/>
    </xf>
    <xf numFmtId="0" fontId="6" fillId="0" borderId="0" xfId="3" applyFont="1" applyAlignment="1">
      <alignment horizontal="right"/>
    </xf>
    <xf numFmtId="4" fontId="6" fillId="0" borderId="0" xfId="3" applyNumberFormat="1" applyFont="1" applyAlignment="1">
      <alignment horizontal="right"/>
    </xf>
    <xf numFmtId="0" fontId="6" fillId="0" borderId="0" xfId="3" applyFont="1" applyBorder="1"/>
    <xf numFmtId="4" fontId="23" fillId="0" borderId="15" xfId="4" applyNumberFormat="1" applyFill="1" applyBorder="1" applyAlignment="1">
      <alignment horizontal="center" vertical="center"/>
    </xf>
    <xf numFmtId="0" fontId="23" fillId="0" borderId="14" xfId="4" applyFill="1" applyBorder="1" applyAlignment="1">
      <alignment vertical="center"/>
    </xf>
    <xf numFmtId="3" fontId="23" fillId="0" borderId="14" xfId="4" applyNumberFormat="1" applyFill="1" applyBorder="1" applyAlignment="1">
      <alignment vertical="center"/>
    </xf>
    <xf numFmtId="0" fontId="23" fillId="0" borderId="14" xfId="4" applyFill="1" applyBorder="1" applyAlignment="1">
      <alignment horizontal="center" vertical="center"/>
    </xf>
    <xf numFmtId="44" fontId="23" fillId="0" borderId="14" xfId="4" applyNumberFormat="1" applyFill="1" applyBorder="1" applyAlignment="1">
      <alignment vertical="center"/>
    </xf>
    <xf numFmtId="42" fontId="23" fillId="0" borderId="14" xfId="4" applyNumberFormat="1" applyFill="1" applyBorder="1" applyAlignment="1">
      <alignment vertical="center"/>
    </xf>
    <xf numFmtId="0" fontId="23" fillId="0" borderId="16" xfId="4" applyFill="1" applyBorder="1" applyAlignment="1">
      <alignment vertical="center"/>
    </xf>
    <xf numFmtId="0" fontId="23" fillId="0" borderId="0" xfId="4" applyFill="1" applyBorder="1" applyAlignment="1">
      <alignment vertical="center"/>
    </xf>
    <xf numFmtId="4" fontId="23" fillId="0" borderId="7" xfId="4" applyNumberFormat="1" applyFill="1" applyBorder="1" applyAlignment="1">
      <alignment horizontal="center" vertical="center"/>
    </xf>
    <xf numFmtId="3" fontId="23" fillId="0" borderId="0" xfId="4" applyNumberFormat="1" applyFill="1" applyBorder="1" applyAlignment="1">
      <alignment vertical="center"/>
    </xf>
    <xf numFmtId="0" fontId="23" fillId="0" borderId="0" xfId="4" applyFill="1" applyBorder="1" applyAlignment="1">
      <alignment horizontal="center" vertical="center"/>
    </xf>
    <xf numFmtId="44" fontId="23" fillId="0" borderId="0" xfId="4" applyNumberFormat="1" applyFill="1" applyBorder="1" applyAlignment="1">
      <alignment vertical="center"/>
    </xf>
    <xf numFmtId="42" fontId="23" fillId="0" borderId="0" xfId="4" applyNumberFormat="1" applyFill="1" applyBorder="1" applyAlignment="1">
      <alignment vertical="center"/>
    </xf>
    <xf numFmtId="0" fontId="23" fillId="0" borderId="8" xfId="4" applyFill="1" applyBorder="1" applyAlignment="1">
      <alignment vertical="center"/>
    </xf>
    <xf numFmtId="4" fontId="23" fillId="3" borderId="22" xfId="4" applyNumberFormat="1" applyFill="1" applyBorder="1" applyAlignment="1">
      <alignment horizontal="center" vertical="center"/>
    </xf>
    <xf numFmtId="0" fontId="23" fillId="4" borderId="23" xfId="4" applyFill="1" applyBorder="1" applyAlignment="1">
      <alignment vertical="center"/>
    </xf>
    <xf numFmtId="3" fontId="23" fillId="3" borderId="23" xfId="4" applyNumberFormat="1" applyFill="1" applyBorder="1" applyAlignment="1">
      <alignment vertical="center"/>
    </xf>
    <xf numFmtId="0" fontId="23" fillId="3" borderId="23" xfId="4" applyFill="1" applyBorder="1" applyAlignment="1">
      <alignment horizontal="center" vertical="center"/>
    </xf>
    <xf numFmtId="44" fontId="23" fillId="3" borderId="23" xfId="4" applyNumberFormat="1" applyFill="1" applyBorder="1" applyAlignment="1">
      <alignment vertical="center"/>
    </xf>
    <xf numFmtId="42" fontId="23" fillId="3" borderId="23" xfId="4" applyNumberFormat="1" applyFill="1" applyBorder="1" applyAlignment="1">
      <alignment vertical="center"/>
    </xf>
    <xf numFmtId="4" fontId="23" fillId="5" borderId="17" xfId="4" applyNumberFormat="1" applyFill="1" applyBorder="1" applyAlignment="1">
      <alignment horizontal="center" vertical="center"/>
    </xf>
    <xf numFmtId="0" fontId="23" fillId="5" borderId="5" xfId="4" applyFill="1" applyBorder="1" applyAlignment="1">
      <alignment vertical="center"/>
    </xf>
    <xf numFmtId="3" fontId="23" fillId="5" borderId="5" xfId="4" applyNumberFormat="1" applyFill="1" applyBorder="1" applyAlignment="1">
      <alignment vertical="center"/>
    </xf>
    <xf numFmtId="0" fontId="23" fillId="5" borderId="5" xfId="4" applyFill="1" applyBorder="1" applyAlignment="1">
      <alignment horizontal="center" vertical="center"/>
    </xf>
    <xf numFmtId="44" fontId="23" fillId="5" borderId="5" xfId="4" applyNumberFormat="1" applyFill="1" applyBorder="1" applyAlignment="1">
      <alignment vertical="center"/>
    </xf>
    <xf numFmtId="42" fontId="23" fillId="5" borderId="5" xfId="4" applyNumberFormat="1" applyFill="1" applyBorder="1" applyAlignment="1">
      <alignment vertical="center"/>
    </xf>
    <xf numFmtId="0" fontId="23" fillId="5" borderId="6" xfId="4" applyFill="1" applyBorder="1" applyAlignment="1">
      <alignment vertical="center"/>
    </xf>
    <xf numFmtId="4" fontId="26" fillId="0" borderId="0" xfId="4" applyNumberFormat="1" applyFont="1" applyAlignment="1">
      <alignment horizontal="center"/>
    </xf>
    <xf numFmtId="0" fontId="26" fillId="0" borderId="0" xfId="4" applyFont="1"/>
    <xf numFmtId="3" fontId="26" fillId="0" borderId="0" xfId="4" applyNumberFormat="1" applyFont="1"/>
    <xf numFmtId="0" fontId="26" fillId="0" borderId="0" xfId="4" applyFont="1" applyAlignment="1">
      <alignment horizontal="center"/>
    </xf>
    <xf numFmtId="44" fontId="26" fillId="0" borderId="0" xfId="4" applyNumberFormat="1" applyFont="1"/>
    <xf numFmtId="42" fontId="26" fillId="0" borderId="0" xfId="4" applyNumberFormat="1" applyFont="1"/>
    <xf numFmtId="4" fontId="27" fillId="0" borderId="5" xfId="4" applyNumberFormat="1" applyFont="1" applyBorder="1" applyAlignment="1">
      <alignment horizontal="center" vertical="center"/>
    </xf>
    <xf numFmtId="0" fontId="26" fillId="0" borderId="0" xfId="4" applyFont="1" applyAlignment="1">
      <alignment vertical="center"/>
    </xf>
    <xf numFmtId="4" fontId="27" fillId="0" borderId="0" xfId="4" applyNumberFormat="1" applyFont="1" applyBorder="1" applyAlignment="1">
      <alignment horizontal="center" vertical="center"/>
    </xf>
    <xf numFmtId="0" fontId="27" fillId="0" borderId="0" xfId="4" applyFont="1" applyFill="1" applyBorder="1" applyAlignment="1">
      <alignment vertical="center"/>
    </xf>
    <xf numFmtId="3" fontId="26" fillId="0" borderId="0" xfId="4" applyNumberFormat="1" applyFont="1" applyBorder="1" applyAlignment="1">
      <alignment vertical="center"/>
    </xf>
    <xf numFmtId="0" fontId="26" fillId="0" borderId="0" xfId="4" applyFont="1" applyBorder="1" applyAlignment="1">
      <alignment horizontal="center" vertical="center"/>
    </xf>
    <xf numFmtId="44" fontId="26" fillId="0" borderId="0" xfId="4" applyNumberFormat="1" applyFont="1" applyBorder="1" applyAlignment="1">
      <alignment vertical="center"/>
    </xf>
    <xf numFmtId="42" fontId="26" fillId="0" borderId="0" xfId="4" applyNumberFormat="1" applyFont="1" applyBorder="1" applyAlignment="1">
      <alignment vertical="center"/>
    </xf>
    <xf numFmtId="42" fontId="27" fillId="0" borderId="0" xfId="4" applyNumberFormat="1" applyFont="1" applyBorder="1" applyAlignment="1">
      <alignment vertical="center"/>
    </xf>
    <xf numFmtId="44" fontId="27" fillId="0" borderId="0" xfId="4" applyNumberFormat="1" applyFont="1" applyBorder="1" applyAlignment="1">
      <alignment vertical="center"/>
    </xf>
    <xf numFmtId="4" fontId="25" fillId="0" borderId="0" xfId="4" applyNumberFormat="1" applyFont="1" applyAlignment="1">
      <alignment horizontal="center" vertical="center"/>
    </xf>
    <xf numFmtId="0" fontId="25" fillId="0" borderId="0" xfId="4" applyFont="1" applyAlignment="1">
      <alignment vertical="center"/>
    </xf>
    <xf numFmtId="3" fontId="25" fillId="0" borderId="0" xfId="4" applyNumberFormat="1" applyFont="1" applyAlignment="1">
      <alignment vertical="center"/>
    </xf>
    <xf numFmtId="0" fontId="25" fillId="0" borderId="0" xfId="4" applyFont="1" applyAlignment="1">
      <alignment horizontal="center" vertical="center"/>
    </xf>
    <xf numFmtId="44" fontId="25" fillId="0" borderId="0" xfId="4" applyNumberFormat="1" applyFont="1" applyAlignment="1">
      <alignment vertical="center"/>
    </xf>
    <xf numFmtId="42" fontId="25" fillId="0" borderId="0" xfId="4" applyNumberFormat="1" applyFont="1" applyAlignment="1">
      <alignment vertical="center"/>
    </xf>
    <xf numFmtId="0" fontId="25" fillId="0" borderId="0" xfId="4" applyFont="1" applyAlignment="1">
      <alignment horizontal="left" vertical="center" indent="1"/>
    </xf>
    <xf numFmtId="0" fontId="4" fillId="0" borderId="0" xfId="4" applyFont="1" applyAlignment="1">
      <alignment horizontal="left" vertical="center" indent="1"/>
    </xf>
    <xf numFmtId="0" fontId="29" fillId="0" borderId="0" xfId="4" applyFont="1" applyAlignment="1">
      <alignment horizontal="left" vertical="center" indent="1"/>
    </xf>
    <xf numFmtId="4" fontId="23" fillId="0" borderId="0" xfId="4" applyNumberFormat="1" applyAlignment="1">
      <alignment horizontal="center" vertical="center"/>
    </xf>
    <xf numFmtId="0" fontId="23" fillId="0" borderId="0" xfId="4" applyAlignment="1">
      <alignment vertical="center"/>
    </xf>
    <xf numFmtId="0" fontId="23" fillId="0" borderId="0" xfId="4" applyAlignment="1">
      <alignment horizontal="center" vertical="center"/>
    </xf>
    <xf numFmtId="44" fontId="23" fillId="0" borderId="0" xfId="4" applyNumberFormat="1" applyAlignment="1">
      <alignment vertical="center"/>
    </xf>
    <xf numFmtId="42" fontId="23" fillId="0" borderId="0" xfId="4" applyNumberFormat="1" applyAlignment="1">
      <alignment vertical="center"/>
    </xf>
    <xf numFmtId="3" fontId="23" fillId="0" borderId="0" xfId="4" applyNumberFormat="1" applyAlignment="1">
      <alignment vertical="center"/>
    </xf>
    <xf numFmtId="4" fontId="23" fillId="0" borderId="0" xfId="4" applyNumberFormat="1" applyAlignment="1">
      <alignment horizontal="center"/>
    </xf>
    <xf numFmtId="0" fontId="23" fillId="0" borderId="0" xfId="4"/>
    <xf numFmtId="0" fontId="23" fillId="0" borderId="0" xfId="4" applyAlignment="1">
      <alignment horizontal="center"/>
    </xf>
    <xf numFmtId="44" fontId="23" fillId="0" borderId="0" xfId="4" applyNumberFormat="1"/>
    <xf numFmtId="42" fontId="23" fillId="0" borderId="0" xfId="4" applyNumberFormat="1"/>
    <xf numFmtId="3" fontId="23" fillId="0" borderId="0" xfId="4" applyNumberFormat="1"/>
    <xf numFmtId="0" fontId="30" fillId="0" borderId="0" xfId="0" applyFont="1"/>
    <xf numFmtId="2" fontId="16" fillId="0" borderId="0" xfId="3" applyNumberFormat="1" applyFont="1" applyFill="1" applyAlignment="1">
      <alignment horizontal="center" vertical="center"/>
    </xf>
    <xf numFmtId="3" fontId="16" fillId="0" borderId="0" xfId="3" applyNumberFormat="1" applyFont="1" applyFill="1" applyAlignment="1">
      <alignment horizontal="right" vertical="center"/>
    </xf>
    <xf numFmtId="0" fontId="16" fillId="0" borderId="0" xfId="3" applyFont="1" applyFill="1" applyAlignment="1">
      <alignment horizontal="right" vertical="center"/>
    </xf>
    <xf numFmtId="4" fontId="16" fillId="0" borderId="0" xfId="3" applyNumberFormat="1" applyFont="1" applyFill="1" applyAlignment="1">
      <alignment horizontal="right" vertical="center"/>
    </xf>
    <xf numFmtId="2" fontId="20" fillId="0" borderId="0" xfId="3" applyNumberFormat="1" applyFont="1" applyFill="1" applyAlignment="1">
      <alignment horizontal="center" vertical="center"/>
    </xf>
    <xf numFmtId="3" fontId="20" fillId="0" borderId="0" xfId="3" applyNumberFormat="1" applyFont="1" applyFill="1" applyAlignment="1">
      <alignment horizontal="right" vertical="center"/>
    </xf>
    <xf numFmtId="4" fontId="20" fillId="0" borderId="0" xfId="3" applyNumberFormat="1" applyFont="1" applyFill="1" applyAlignment="1">
      <alignment horizontal="right" vertical="center"/>
    </xf>
    <xf numFmtId="2" fontId="16" fillId="0" borderId="0" xfId="3" quotePrefix="1" applyNumberFormat="1" applyFont="1" applyFill="1" applyAlignment="1">
      <alignment horizontal="center" vertical="center"/>
    </xf>
    <xf numFmtId="2" fontId="21" fillId="0" borderId="0" xfId="3" applyNumberFormat="1" applyFont="1" applyFill="1" applyAlignment="1">
      <alignment horizontal="center" vertical="center"/>
    </xf>
    <xf numFmtId="3" fontId="21" fillId="0" borderId="0" xfId="3" applyNumberFormat="1" applyFont="1" applyFill="1" applyAlignment="1">
      <alignment horizontal="right" vertical="center"/>
    </xf>
    <xf numFmtId="4" fontId="21" fillId="0" borderId="0" xfId="3" applyNumberFormat="1" applyFont="1" applyFill="1" applyAlignment="1">
      <alignment horizontal="right" vertical="center"/>
    </xf>
    <xf numFmtId="0" fontId="21" fillId="0" borderId="0" xfId="3" applyFont="1" applyFill="1" applyBorder="1" applyAlignment="1">
      <alignment vertical="center"/>
    </xf>
    <xf numFmtId="3" fontId="15" fillId="0" borderId="4" xfId="3" applyNumberFormat="1" applyFont="1" applyFill="1" applyBorder="1" applyAlignment="1">
      <alignment horizontal="right" vertical="center"/>
    </xf>
    <xf numFmtId="4" fontId="15" fillId="0" borderId="4" xfId="3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6" fillId="0" borderId="0" xfId="3" applyFont="1" applyFill="1" applyAlignment="1">
      <alignment vertical="top" wrapText="1"/>
    </xf>
    <xf numFmtId="2" fontId="16" fillId="0" borderId="0" xfId="3" applyNumberFormat="1" applyFont="1" applyFill="1" applyAlignment="1">
      <alignment horizontal="center" vertical="top" wrapText="1"/>
    </xf>
    <xf numFmtId="3" fontId="16" fillId="0" borderId="0" xfId="3" applyNumberFormat="1" applyFont="1" applyFill="1" applyAlignment="1">
      <alignment horizontal="right" vertical="top" wrapText="1"/>
    </xf>
    <xf numFmtId="4" fontId="16" fillId="0" borderId="0" xfId="3" applyNumberFormat="1" applyFont="1" applyFill="1" applyAlignment="1">
      <alignment horizontal="right" vertical="top" wrapText="1"/>
    </xf>
    <xf numFmtId="0" fontId="16" fillId="0" borderId="0" xfId="3" applyFont="1" applyFill="1" applyBorder="1" applyAlignment="1">
      <alignment vertical="top" wrapText="1"/>
    </xf>
    <xf numFmtId="0" fontId="16" fillId="0" borderId="0" xfId="0" applyFont="1" applyAlignment="1">
      <alignment vertical="center" wrapText="1"/>
    </xf>
    <xf numFmtId="43" fontId="16" fillId="0" borderId="0" xfId="1" applyFont="1" applyAlignment="1">
      <alignment vertical="center"/>
    </xf>
    <xf numFmtId="166" fontId="16" fillId="0" borderId="0" xfId="1" applyNumberFormat="1" applyFont="1" applyAlignment="1">
      <alignment vertical="center"/>
    </xf>
    <xf numFmtId="166" fontId="16" fillId="0" borderId="0" xfId="1" applyNumberFormat="1" applyFont="1" applyFill="1" applyAlignment="1">
      <alignment vertical="center"/>
    </xf>
    <xf numFmtId="2" fontId="8" fillId="0" borderId="0" xfId="3" applyNumberFormat="1" applyFont="1" applyAlignment="1">
      <alignment horizontal="left" vertical="center"/>
    </xf>
    <xf numFmtId="2" fontId="35" fillId="0" borderId="0" xfId="3" applyNumberFormat="1" applyFont="1" applyAlignment="1">
      <alignment horizontal="left" vertical="center"/>
    </xf>
    <xf numFmtId="166" fontId="13" fillId="0" borderId="2" xfId="1" applyNumberFormat="1" applyFont="1" applyBorder="1" applyAlignment="1">
      <alignment vertical="center"/>
    </xf>
    <xf numFmtId="2" fontId="36" fillId="0" borderId="0" xfId="0" applyNumberFormat="1" applyFont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4" xfId="3" applyFont="1" applyFill="1" applyBorder="1" applyAlignment="1">
      <alignment horizontal="center" vertical="center"/>
    </xf>
    <xf numFmtId="0" fontId="16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6" fillId="0" borderId="0" xfId="3" applyFont="1" applyAlignment="1">
      <alignment horizontal="center"/>
    </xf>
    <xf numFmtId="4" fontId="12" fillId="0" borderId="5" xfId="3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15" fillId="0" borderId="0" xfId="3" applyFont="1" applyFill="1" applyAlignment="1">
      <alignment horizontal="right" vertical="center"/>
    </xf>
    <xf numFmtId="3" fontId="15" fillId="0" borderId="0" xfId="3" applyNumberFormat="1" applyFont="1" applyFill="1" applyAlignment="1">
      <alignment horizontal="right" vertical="center"/>
    </xf>
    <xf numFmtId="167" fontId="13" fillId="0" borderId="2" xfId="0" applyNumberFormat="1" applyFont="1" applyBorder="1" applyAlignment="1">
      <alignment vertical="center"/>
    </xf>
    <xf numFmtId="0" fontId="15" fillId="0" borderId="26" xfId="3" applyFont="1" applyFill="1" applyBorder="1" applyAlignment="1">
      <alignment horizontal="center" vertical="center" wrapText="1"/>
    </xf>
    <xf numFmtId="0" fontId="15" fillId="0" borderId="9" xfId="3" applyFont="1" applyFill="1" applyBorder="1" applyAlignment="1">
      <alignment horizontal="center" vertical="center" wrapText="1"/>
    </xf>
    <xf numFmtId="0" fontId="15" fillId="0" borderId="19" xfId="3" applyFont="1" applyFill="1" applyBorder="1" applyAlignment="1">
      <alignment horizontal="center" vertical="center" wrapText="1"/>
    </xf>
    <xf numFmtId="3" fontId="15" fillId="0" borderId="10" xfId="3" applyNumberFormat="1" applyFont="1" applyFill="1" applyBorder="1" applyAlignment="1">
      <alignment horizontal="center" vertical="center" wrapText="1"/>
    </xf>
    <xf numFmtId="44" fontId="6" fillId="0" borderId="10" xfId="6" applyFont="1" applyFill="1" applyBorder="1" applyAlignment="1">
      <alignment horizontal="right" vertical="center"/>
    </xf>
    <xf numFmtId="169" fontId="12" fillId="0" borderId="2" xfId="3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vertical="center"/>
    </xf>
    <xf numFmtId="6" fontId="8" fillId="0" borderId="0" xfId="3" applyNumberFormat="1" applyFont="1" applyFill="1" applyBorder="1" applyAlignment="1">
      <alignment horizontal="right" vertical="center"/>
    </xf>
    <xf numFmtId="0" fontId="34" fillId="0" borderId="0" xfId="3" applyFont="1" applyFill="1" applyBorder="1" applyAlignment="1">
      <alignment vertical="center"/>
    </xf>
    <xf numFmtId="2" fontId="8" fillId="0" borderId="0" xfId="3" applyNumberFormat="1" applyFont="1" applyFill="1" applyBorder="1" applyAlignment="1">
      <alignment vertical="center"/>
    </xf>
    <xf numFmtId="0" fontId="15" fillId="6" borderId="28" xfId="3" applyFont="1" applyFill="1" applyBorder="1" applyAlignment="1">
      <alignment horizontal="center" vertical="center" wrapText="1"/>
    </xf>
    <xf numFmtId="168" fontId="13" fillId="0" borderId="2" xfId="3" applyNumberFormat="1" applyFont="1" applyFill="1" applyBorder="1" applyAlignment="1">
      <alignment vertical="center"/>
    </xf>
    <xf numFmtId="3" fontId="13" fillId="0" borderId="2" xfId="3" applyNumberFormat="1" applyFont="1" applyFill="1" applyBorder="1" applyAlignment="1">
      <alignment vertical="center"/>
    </xf>
    <xf numFmtId="168" fontId="13" fillId="0" borderId="2" xfId="3" applyNumberFormat="1" applyFont="1" applyBorder="1" applyAlignment="1">
      <alignment horizontal="right" vertical="center"/>
    </xf>
    <xf numFmtId="0" fontId="37" fillId="0" borderId="0" xfId="3" applyFont="1" applyFill="1" applyAlignment="1">
      <alignment vertical="top" wrapText="1"/>
    </xf>
    <xf numFmtId="0" fontId="12" fillId="0" borderId="7" xfId="3" quotePrefix="1" applyFont="1" applyFill="1" applyBorder="1" applyAlignment="1">
      <alignment horizontal="center" vertical="center"/>
    </xf>
    <xf numFmtId="0" fontId="12" fillId="0" borderId="11" xfId="3" applyFont="1" applyFill="1" applyBorder="1" applyAlignment="1">
      <alignment horizontal="center" vertical="center"/>
    </xf>
    <xf numFmtId="0" fontId="12" fillId="0" borderId="11" xfId="3" quotePrefix="1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2" fontId="35" fillId="0" borderId="0" xfId="3" applyNumberFormat="1" applyFont="1" applyFill="1" applyBorder="1" applyAlignment="1">
      <alignment vertical="center"/>
    </xf>
    <xf numFmtId="2" fontId="36" fillId="0" borderId="0" xfId="3" applyNumberFormat="1" applyFont="1" applyAlignment="1">
      <alignment horizontal="left" vertical="center"/>
    </xf>
    <xf numFmtId="3" fontId="12" fillId="0" borderId="5" xfId="3" applyNumberFormat="1" applyFont="1" applyBorder="1" applyAlignment="1">
      <alignment horizontal="center" vertical="center"/>
    </xf>
    <xf numFmtId="0" fontId="15" fillId="0" borderId="4" xfId="3" applyFont="1" applyFill="1" applyBorder="1" applyAlignment="1">
      <alignment horizontal="center" vertical="center"/>
    </xf>
    <xf numFmtId="0" fontId="20" fillId="0" borderId="0" xfId="3" applyFont="1" applyFill="1" applyAlignment="1">
      <alignment horizontal="center" vertical="center"/>
    </xf>
    <xf numFmtId="0" fontId="16" fillId="0" borderId="0" xfId="3" applyFont="1" applyFill="1" applyAlignment="1">
      <alignment horizontal="center" vertical="top" wrapText="1"/>
    </xf>
    <xf numFmtId="0" fontId="20" fillId="0" borderId="0" xfId="3" applyFont="1" applyFill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42" fontId="8" fillId="8" borderId="18" xfId="3" applyNumberFormat="1" applyFont="1" applyFill="1" applyBorder="1" applyAlignment="1">
      <alignment horizontal="right" vertical="center"/>
    </xf>
    <xf numFmtId="169" fontId="8" fillId="8" borderId="18" xfId="3" applyNumberFormat="1" applyFont="1" applyFill="1" applyBorder="1" applyAlignment="1">
      <alignment horizontal="right" vertical="center"/>
    </xf>
    <xf numFmtId="2" fontId="15" fillId="8" borderId="1" xfId="3" applyNumberFormat="1" applyFont="1" applyFill="1" applyBorder="1" applyAlignment="1">
      <alignment horizontal="center" vertical="center"/>
    </xf>
    <xf numFmtId="0" fontId="15" fillId="8" borderId="4" xfId="3" applyFont="1" applyFill="1" applyBorder="1" applyAlignment="1">
      <alignment horizontal="right" vertical="center"/>
    </xf>
    <xf numFmtId="3" fontId="15" fillId="8" borderId="4" xfId="3" applyNumberFormat="1" applyFont="1" applyFill="1" applyBorder="1" applyAlignment="1">
      <alignment vertical="center"/>
    </xf>
    <xf numFmtId="0" fontId="16" fillId="8" borderId="4" xfId="3" applyFont="1" applyFill="1" applyBorder="1" applyAlignment="1">
      <alignment horizontal="center" vertical="center"/>
    </xf>
    <xf numFmtId="4" fontId="15" fillId="8" borderId="4" xfId="3" applyNumberFormat="1" applyFont="1" applyFill="1" applyBorder="1" applyAlignment="1">
      <alignment horizontal="right" vertical="center"/>
    </xf>
    <xf numFmtId="42" fontId="15" fillId="8" borderId="3" xfId="3" applyNumberFormat="1" applyFont="1" applyFill="1" applyBorder="1" applyAlignment="1">
      <alignment horizontal="right" vertical="center"/>
    </xf>
    <xf numFmtId="42" fontId="15" fillId="8" borderId="2" xfId="3" applyNumberFormat="1" applyFont="1" applyFill="1" applyBorder="1" applyAlignment="1">
      <alignment horizontal="right" vertical="center"/>
    </xf>
    <xf numFmtId="3" fontId="15" fillId="8" borderId="4" xfId="3" applyNumberFormat="1" applyFont="1" applyFill="1" applyBorder="1" applyAlignment="1">
      <alignment horizontal="left" vertical="center"/>
    </xf>
    <xf numFmtId="0" fontId="15" fillId="8" borderId="4" xfId="3" applyFont="1" applyFill="1" applyBorder="1" applyAlignment="1">
      <alignment vertical="center"/>
    </xf>
    <xf numFmtId="3" fontId="15" fillId="8" borderId="4" xfId="3" applyNumberFormat="1" applyFont="1" applyFill="1" applyBorder="1" applyAlignment="1">
      <alignment horizontal="right" vertical="center"/>
    </xf>
    <xf numFmtId="166" fontId="15" fillId="8" borderId="2" xfId="1" applyNumberFormat="1" applyFont="1" applyFill="1" applyBorder="1" applyAlignment="1">
      <alignment horizontal="right" vertical="center"/>
    </xf>
    <xf numFmtId="170" fontId="7" fillId="0" borderId="0" xfId="6" applyNumberFormat="1" applyFont="1" applyAlignment="1">
      <alignment vertical="center"/>
    </xf>
    <xf numFmtId="170" fontId="9" fillId="0" borderId="0" xfId="6" applyNumberFormat="1" applyFont="1" applyAlignment="1">
      <alignment vertical="center"/>
    </xf>
    <xf numFmtId="170" fontId="6" fillId="0" borderId="0" xfId="6" applyNumberFormat="1" applyFont="1" applyAlignment="1">
      <alignment vertical="center"/>
    </xf>
    <xf numFmtId="43" fontId="20" fillId="0" borderId="0" xfId="1" applyFont="1" applyFill="1" applyAlignment="1">
      <alignment vertical="center"/>
    </xf>
    <xf numFmtId="2" fontId="9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166" fontId="16" fillId="0" borderId="0" xfId="1" applyNumberFormat="1" applyFont="1" applyAlignment="1">
      <alignment vertical="center" wrapText="1"/>
    </xf>
    <xf numFmtId="43" fontId="16" fillId="0" borderId="0" xfId="1" applyFont="1" applyAlignment="1">
      <alignment vertical="center" wrapText="1"/>
    </xf>
    <xf numFmtId="170" fontId="9" fillId="0" borderId="0" xfId="6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170" fontId="16" fillId="0" borderId="0" xfId="6" applyNumberFormat="1" applyFont="1" applyAlignment="1">
      <alignment horizontal="right" vertical="center" wrapText="1"/>
    </xf>
    <xf numFmtId="170" fontId="16" fillId="0" borderId="0" xfId="6" applyNumberFormat="1" applyFont="1" applyAlignment="1">
      <alignment horizontal="center" vertical="center" wrapText="1"/>
    </xf>
    <xf numFmtId="0" fontId="40" fillId="0" borderId="0" xfId="3" applyFont="1" applyFill="1" applyAlignment="1">
      <alignment vertical="center"/>
    </xf>
    <xf numFmtId="0" fontId="43" fillId="0" borderId="0" xfId="3" applyFont="1" applyFill="1" applyAlignment="1">
      <alignment vertical="center"/>
    </xf>
    <xf numFmtId="0" fontId="15" fillId="0" borderId="0" xfId="0" applyFont="1" applyAlignment="1">
      <alignment vertical="center" wrapText="1"/>
    </xf>
    <xf numFmtId="2" fontId="16" fillId="0" borderId="0" xfId="0" applyNumberFormat="1" applyFont="1" applyFill="1" applyAlignment="1">
      <alignment horizontal="center" vertical="center"/>
    </xf>
    <xf numFmtId="2" fontId="15" fillId="0" borderId="0" xfId="0" applyNumberFormat="1" applyFont="1" applyFill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37" fontId="44" fillId="0" borderId="0" xfId="5" applyNumberFormat="1" applyFont="1" applyFill="1" applyBorder="1" applyAlignment="1">
      <alignment horizontal="center" vertical="center"/>
    </xf>
    <xf numFmtId="0" fontId="44" fillId="0" borderId="0" xfId="8" applyFont="1" applyFill="1" applyBorder="1" applyAlignment="1">
      <alignment horizontal="center" vertical="center"/>
    </xf>
    <xf numFmtId="4" fontId="44" fillId="0" borderId="0" xfId="0" applyNumberFormat="1" applyFont="1" applyFill="1" applyBorder="1" applyAlignment="1">
      <alignment horizontal="center" vertical="center" wrapText="1"/>
    </xf>
    <xf numFmtId="3" fontId="16" fillId="0" borderId="0" xfId="5" applyNumberFormat="1" applyFont="1" applyFill="1" applyBorder="1" applyAlignment="1" applyProtection="1">
      <alignment vertical="center"/>
      <protection locked="0"/>
    </xf>
    <xf numFmtId="3" fontId="44" fillId="0" borderId="0" xfId="0" applyNumberFormat="1" applyFont="1" applyFill="1" applyBorder="1" applyAlignment="1">
      <alignment horizontal="right" vertical="center" wrapText="1"/>
    </xf>
    <xf numFmtId="43" fontId="16" fillId="0" borderId="0" xfId="5" applyFont="1" applyBorder="1" applyAlignment="1">
      <alignment vertical="center"/>
    </xf>
    <xf numFmtId="3" fontId="16" fillId="3" borderId="0" xfId="9" applyNumberFormat="1" applyFont="1" applyFill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 applyProtection="1">
      <alignment horizontal="left" vertical="center" wrapText="1" indent="1"/>
      <protection locked="0"/>
    </xf>
    <xf numFmtId="41" fontId="16" fillId="0" borderId="0" xfId="5" applyNumberFormat="1" applyFont="1" applyFill="1" applyBorder="1" applyAlignment="1">
      <alignment vertical="center"/>
    </xf>
    <xf numFmtId="0" fontId="16" fillId="0" borderId="0" xfId="10" applyFont="1" applyFill="1" applyBorder="1" applyAlignment="1">
      <alignment horizontal="center" vertical="center" wrapText="1"/>
    </xf>
    <xf numFmtId="43" fontId="16" fillId="0" borderId="0" xfId="11" applyNumberFormat="1" applyFont="1" applyFill="1" applyBorder="1" applyAlignment="1" applyProtection="1">
      <alignment vertical="center"/>
      <protection locked="0"/>
    </xf>
    <xf numFmtId="3" fontId="16" fillId="0" borderId="0" xfId="0" applyNumberFormat="1" applyFont="1" applyFill="1" applyAlignment="1">
      <alignment horizontal="right" vertical="center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16" fillId="0" borderId="0" xfId="10" applyFont="1" applyFill="1" applyBorder="1" applyAlignment="1">
      <alignment horizontal="left" vertical="top" wrapText="1" indent="1"/>
    </xf>
    <xf numFmtId="3" fontId="16" fillId="0" borderId="0" xfId="5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37" fontId="44" fillId="0" borderId="0" xfId="11" applyNumberFormat="1" applyFont="1" applyFill="1" applyBorder="1" applyAlignment="1">
      <alignment horizontal="center" vertical="center"/>
    </xf>
    <xf numFmtId="3" fontId="16" fillId="0" borderId="0" xfId="11" applyNumberFormat="1" applyFont="1" applyFill="1" applyBorder="1" applyAlignment="1" applyProtection="1">
      <alignment vertical="center"/>
      <protection locked="0"/>
    </xf>
    <xf numFmtId="43" fontId="16" fillId="0" borderId="0" xfId="11" applyFont="1" applyBorder="1" applyAlignment="1">
      <alignment vertical="center"/>
    </xf>
    <xf numFmtId="43" fontId="15" fillId="0" borderId="0" xfId="11" applyNumberFormat="1" applyFont="1" applyBorder="1" applyAlignment="1">
      <alignment horizontal="center" vertical="center"/>
    </xf>
    <xf numFmtId="43" fontId="15" fillId="0" borderId="0" xfId="11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left" indent="1"/>
    </xf>
    <xf numFmtId="41" fontId="16" fillId="0" borderId="0" xfId="1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center"/>
    </xf>
    <xf numFmtId="43" fontId="16" fillId="0" borderId="0" xfId="1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center" vertical="top" wrapText="1"/>
    </xf>
    <xf numFmtId="4" fontId="16" fillId="0" borderId="0" xfId="11" applyNumberFormat="1" applyFont="1" applyFill="1" applyBorder="1" applyAlignment="1" applyProtection="1">
      <alignment vertical="center"/>
      <protection locked="0"/>
    </xf>
    <xf numFmtId="43" fontId="16" fillId="0" borderId="0" xfId="11" applyFont="1" applyBorder="1" applyAlignment="1">
      <alignment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37" fontId="45" fillId="0" borderId="0" xfId="11" applyNumberFormat="1" applyFont="1" applyFill="1" applyBorder="1" applyAlignment="1">
      <alignment horizontal="center" vertical="center"/>
    </xf>
    <xf numFmtId="0" fontId="45" fillId="0" borderId="0" xfId="8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0" xfId="0" applyNumberFormat="1" applyFont="1" applyBorder="1" applyAlignment="1" applyProtection="1">
      <alignment horizontal="center" vertical="top"/>
      <protection locked="0"/>
    </xf>
    <xf numFmtId="166" fontId="16" fillId="0" borderId="0" xfId="1" applyNumberFormat="1" applyFont="1" applyFill="1" applyBorder="1" applyAlignment="1" applyProtection="1">
      <alignment vertical="top"/>
      <protection locked="0"/>
    </xf>
    <xf numFmtId="166" fontId="15" fillId="0" borderId="0" xfId="1" applyNumberFormat="1" applyFont="1" applyFill="1" applyBorder="1" applyAlignment="1" applyProtection="1">
      <alignment vertical="top"/>
      <protection locked="0"/>
    </xf>
    <xf numFmtId="2" fontId="14" fillId="2" borderId="0" xfId="3" applyNumberFormat="1" applyFont="1" applyFill="1" applyAlignment="1">
      <alignment horizontal="left" vertical="center"/>
    </xf>
    <xf numFmtId="0" fontId="46" fillId="0" borderId="0" xfId="3" applyFont="1" applyFill="1" applyAlignment="1">
      <alignment vertical="top" wrapText="1"/>
    </xf>
    <xf numFmtId="0" fontId="46" fillId="0" borderId="0" xfId="3" applyFont="1" applyFill="1" applyAlignment="1">
      <alignment vertical="center"/>
    </xf>
    <xf numFmtId="4" fontId="46" fillId="0" borderId="0" xfId="3" applyNumberFormat="1" applyFont="1" applyFill="1" applyAlignment="1">
      <alignment horizontal="right" vertical="center"/>
    </xf>
    <xf numFmtId="2" fontId="16" fillId="0" borderId="0" xfId="3" applyNumberFormat="1" applyFont="1" applyFill="1" applyAlignment="1">
      <alignment horizontal="center" vertical="top"/>
    </xf>
    <xf numFmtId="0" fontId="46" fillId="0" borderId="0" xfId="3" applyFont="1" applyFill="1" applyBorder="1" applyAlignment="1">
      <alignment vertical="center"/>
    </xf>
    <xf numFmtId="0" fontId="16" fillId="0" borderId="0" xfId="3" applyFont="1" applyFill="1" applyAlignment="1">
      <alignment horizontal="left" vertical="top" wrapText="1"/>
    </xf>
    <xf numFmtId="3" fontId="16" fillId="0" borderId="0" xfId="3" applyNumberFormat="1" applyFont="1" applyFill="1" applyAlignment="1">
      <alignment horizontal="right" vertical="top"/>
    </xf>
    <xf numFmtId="0" fontId="16" fillId="0" borderId="0" xfId="3" applyFont="1" applyFill="1" applyAlignment="1">
      <alignment horizontal="center" vertical="top"/>
    </xf>
    <xf numFmtId="4" fontId="16" fillId="0" borderId="0" xfId="3" applyNumberFormat="1" applyFont="1" applyFill="1" applyAlignment="1">
      <alignment horizontal="right" vertical="top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left" vertical="center" wrapText="1" indent="1"/>
      <protection locked="0"/>
    </xf>
    <xf numFmtId="0" fontId="16" fillId="0" borderId="0" xfId="0" applyFont="1" applyFill="1" applyBorder="1" applyAlignment="1">
      <alignment horizontal="left" indent="1"/>
    </xf>
    <xf numFmtId="37" fontId="16" fillId="0" borderId="0" xfId="11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vertical="center"/>
    </xf>
    <xf numFmtId="42" fontId="6" fillId="0" borderId="33" xfId="3" applyNumberFormat="1" applyFont="1" applyFill="1" applyBorder="1" applyAlignment="1">
      <alignment horizontal="right" vertical="center"/>
    </xf>
    <xf numFmtId="169" fontId="6" fillId="0" borderId="29" xfId="3" applyNumberFormat="1" applyFont="1" applyFill="1" applyBorder="1" applyAlignment="1">
      <alignment horizontal="right" vertical="center"/>
    </xf>
    <xf numFmtId="169" fontId="6" fillId="0" borderId="10" xfId="3" applyNumberFormat="1" applyFont="1" applyFill="1" applyBorder="1" applyAlignment="1">
      <alignment horizontal="right" vertical="center"/>
    </xf>
    <xf numFmtId="169" fontId="6" fillId="0" borderId="30" xfId="3" applyNumberFormat="1" applyFont="1" applyFill="1" applyBorder="1" applyAlignment="1">
      <alignment horizontal="right" vertical="center"/>
    </xf>
    <xf numFmtId="169" fontId="8" fillId="8" borderId="2" xfId="3" applyNumberFormat="1" applyFont="1" applyFill="1" applyBorder="1" applyAlignment="1">
      <alignment horizontal="right" vertical="center"/>
    </xf>
    <xf numFmtId="2" fontId="16" fillId="0" borderId="0" xfId="0" applyNumberFormat="1" applyFont="1" applyBorder="1" applyAlignment="1" applyProtection="1">
      <alignment horizontal="center" vertical="top"/>
      <protection locked="0"/>
    </xf>
    <xf numFmtId="0" fontId="16" fillId="0" borderId="0" xfId="3" applyFont="1" applyFill="1" applyAlignment="1">
      <alignment horizontal="left" vertical="center" indent="1"/>
    </xf>
    <xf numFmtId="3" fontId="15" fillId="8" borderId="2" xfId="3" applyNumberFormat="1" applyFont="1" applyFill="1" applyBorder="1" applyAlignment="1">
      <alignment horizontal="right" vertical="center"/>
    </xf>
    <xf numFmtId="0" fontId="15" fillId="8" borderId="4" xfId="3" applyFont="1" applyFill="1" applyBorder="1" applyAlignment="1">
      <alignment horizontal="center" vertical="center"/>
    </xf>
    <xf numFmtId="44" fontId="6" fillId="0" borderId="0" xfId="6" applyFont="1" applyFill="1" applyBorder="1" applyAlignment="1">
      <alignment vertical="center"/>
    </xf>
    <xf numFmtId="170" fontId="6" fillId="0" borderId="0" xfId="6" applyNumberFormat="1" applyFont="1" applyFill="1" applyBorder="1" applyAlignment="1">
      <alignment vertical="center"/>
    </xf>
    <xf numFmtId="42" fontId="6" fillId="0" borderId="29" xfId="3" applyNumberFormat="1" applyFont="1" applyFill="1" applyBorder="1" applyAlignment="1">
      <alignment horizontal="right" vertical="center"/>
    </xf>
    <xf numFmtId="42" fontId="6" fillId="0" borderId="10" xfId="3" applyNumberFormat="1" applyFont="1" applyFill="1" applyBorder="1" applyAlignment="1">
      <alignment horizontal="right" vertical="center"/>
    </xf>
    <xf numFmtId="42" fontId="6" fillId="0" borderId="30" xfId="3" applyNumberFormat="1" applyFont="1" applyFill="1" applyBorder="1" applyAlignment="1">
      <alignment horizontal="right" vertical="center"/>
    </xf>
    <xf numFmtId="0" fontId="15" fillId="0" borderId="18" xfId="3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32" xfId="3" applyFont="1" applyFill="1" applyBorder="1" applyAlignment="1">
      <alignment horizontal="center" vertical="center"/>
    </xf>
    <xf numFmtId="170" fontId="6" fillId="0" borderId="19" xfId="6" applyNumberFormat="1" applyFont="1" applyFill="1" applyBorder="1" applyAlignment="1">
      <alignment vertical="center"/>
    </xf>
    <xf numFmtId="44" fontId="6" fillId="0" borderId="27" xfId="6" applyFont="1" applyFill="1" applyBorder="1" applyAlignment="1">
      <alignment vertical="center"/>
    </xf>
    <xf numFmtId="170" fontId="12" fillId="0" borderId="19" xfId="6" applyNumberFormat="1" applyFont="1" applyFill="1" applyBorder="1" applyAlignment="1">
      <alignment vertical="center"/>
    </xf>
    <xf numFmtId="44" fontId="12" fillId="0" borderId="27" xfId="6" applyFont="1" applyFill="1" applyBorder="1" applyAlignment="1">
      <alignment vertical="center"/>
    </xf>
    <xf numFmtId="170" fontId="12" fillId="0" borderId="2" xfId="6" applyNumberFormat="1" applyFont="1" applyFill="1" applyBorder="1" applyAlignment="1">
      <alignment vertical="center"/>
    </xf>
    <xf numFmtId="44" fontId="12" fillId="0" borderId="2" xfId="6" applyFont="1" applyFill="1" applyBorder="1" applyAlignment="1">
      <alignment vertical="center"/>
    </xf>
    <xf numFmtId="170" fontId="6" fillId="0" borderId="33" xfId="6" applyNumberFormat="1" applyFont="1" applyFill="1" applyBorder="1" applyAlignment="1">
      <alignment vertical="center"/>
    </xf>
    <xf numFmtId="170" fontId="6" fillId="0" borderId="34" xfId="6" applyNumberFormat="1" applyFont="1" applyFill="1" applyBorder="1" applyAlignment="1">
      <alignment vertical="center"/>
    </xf>
    <xf numFmtId="170" fontId="6" fillId="0" borderId="20" xfId="6" applyNumberFormat="1" applyFont="1" applyFill="1" applyBorder="1" applyAlignment="1">
      <alignment vertical="center"/>
    </xf>
    <xf numFmtId="170" fontId="6" fillId="0" borderId="35" xfId="6" applyNumberFormat="1" applyFont="1" applyFill="1" applyBorder="1" applyAlignment="1">
      <alignment vertical="center"/>
    </xf>
    <xf numFmtId="170" fontId="6" fillId="0" borderId="21" xfId="6" applyNumberFormat="1" applyFont="1" applyFill="1" applyBorder="1" applyAlignment="1">
      <alignment vertical="center"/>
    </xf>
    <xf numFmtId="170" fontId="6" fillId="0" borderId="36" xfId="6" applyNumberFormat="1" applyFont="1" applyFill="1" applyBorder="1" applyAlignment="1">
      <alignment vertical="center"/>
    </xf>
    <xf numFmtId="44" fontId="6" fillId="0" borderId="34" xfId="6" applyFont="1" applyFill="1" applyBorder="1" applyAlignment="1">
      <alignment vertical="center"/>
    </xf>
    <xf numFmtId="44" fontId="6" fillId="0" borderId="35" xfId="6" applyFont="1" applyFill="1" applyBorder="1" applyAlignment="1">
      <alignment vertical="center"/>
    </xf>
    <xf numFmtId="44" fontId="6" fillId="0" borderId="36" xfId="6" applyFont="1" applyFill="1" applyBorder="1" applyAlignment="1">
      <alignment vertical="center"/>
    </xf>
    <xf numFmtId="166" fontId="15" fillId="0" borderId="25" xfId="1" applyNumberFormat="1" applyFont="1" applyFill="1" applyBorder="1" applyAlignment="1">
      <alignment vertical="center"/>
    </xf>
    <xf numFmtId="0" fontId="15" fillId="0" borderId="18" xfId="3" applyFont="1" applyFill="1" applyBorder="1" applyAlignment="1">
      <alignment horizontal="center" vertical="center"/>
    </xf>
    <xf numFmtId="0" fontId="15" fillId="0" borderId="25" xfId="3" applyFont="1" applyFill="1" applyBorder="1" applyAlignment="1">
      <alignment horizontal="center" vertical="center"/>
    </xf>
    <xf numFmtId="44" fontId="6" fillId="0" borderId="32" xfId="6" applyFont="1" applyFill="1" applyBorder="1" applyAlignment="1">
      <alignment vertical="center"/>
    </xf>
    <xf numFmtId="170" fontId="12" fillId="0" borderId="20" xfId="6" applyNumberFormat="1" applyFont="1" applyFill="1" applyBorder="1" applyAlignment="1">
      <alignment vertical="center"/>
    </xf>
    <xf numFmtId="44" fontId="12" fillId="0" borderId="35" xfId="6" applyFont="1" applyFill="1" applyBorder="1" applyAlignment="1">
      <alignment vertical="center"/>
    </xf>
    <xf numFmtId="44" fontId="12" fillId="0" borderId="21" xfId="6" applyFont="1" applyFill="1" applyBorder="1" applyAlignment="1">
      <alignment vertical="center"/>
    </xf>
    <xf numFmtId="44" fontId="12" fillId="0" borderId="36" xfId="6" applyFont="1" applyFill="1" applyBorder="1" applyAlignment="1">
      <alignment vertical="center"/>
    </xf>
    <xf numFmtId="0" fontId="6" fillId="0" borderId="31" xfId="3" applyFont="1" applyFill="1" applyBorder="1" applyAlignment="1">
      <alignment vertical="center"/>
    </xf>
    <xf numFmtId="170" fontId="8" fillId="8" borderId="2" xfId="6" applyNumberFormat="1" applyFont="1" applyFill="1" applyBorder="1" applyAlignment="1">
      <alignment vertical="center"/>
    </xf>
    <xf numFmtId="44" fontId="8" fillId="8" borderId="2" xfId="6" applyFont="1" applyFill="1" applyBorder="1" applyAlignment="1">
      <alignment vertical="center"/>
    </xf>
    <xf numFmtId="170" fontId="8" fillId="8" borderId="2" xfId="3" applyNumberFormat="1" applyFont="1" applyFill="1" applyBorder="1" applyAlignment="1">
      <alignment vertical="center"/>
    </xf>
    <xf numFmtId="44" fontId="8" fillId="8" borderId="2" xfId="3" applyNumberFormat="1" applyFont="1" applyFill="1" applyBorder="1" applyAlignment="1">
      <alignment vertical="center"/>
    </xf>
    <xf numFmtId="171" fontId="6" fillId="0" borderId="0" xfId="3" applyNumberFormat="1" applyFont="1" applyFill="1" applyBorder="1" applyAlignment="1">
      <alignment vertical="center"/>
    </xf>
    <xf numFmtId="43" fontId="6" fillId="0" borderId="0" xfId="1" applyFont="1" applyFill="1" applyBorder="1" applyAlignment="1">
      <alignment vertical="center"/>
    </xf>
    <xf numFmtId="172" fontId="6" fillId="0" borderId="0" xfId="1" applyNumberFormat="1" applyFont="1" applyFill="1" applyBorder="1" applyAlignment="1">
      <alignment vertical="center"/>
    </xf>
    <xf numFmtId="3" fontId="16" fillId="0" borderId="0" xfId="3" applyNumberFormat="1" applyFont="1" applyFill="1" applyAlignment="1">
      <alignment vertical="center"/>
    </xf>
    <xf numFmtId="4" fontId="16" fillId="0" borderId="0" xfId="3" applyNumberFormat="1" applyFont="1" applyFill="1" applyAlignment="1">
      <alignment vertical="center"/>
    </xf>
    <xf numFmtId="166" fontId="16" fillId="0" borderId="0" xfId="3" applyNumberFormat="1" applyFont="1" applyAlignment="1">
      <alignment vertical="center"/>
    </xf>
    <xf numFmtId="43" fontId="16" fillId="0" borderId="0" xfId="3" applyNumberFormat="1" applyFont="1" applyAlignment="1">
      <alignment vertical="center"/>
    </xf>
    <xf numFmtId="166" fontId="15" fillId="0" borderId="0" xfId="3" applyNumberFormat="1" applyFont="1" applyAlignment="1">
      <alignment vertical="center"/>
    </xf>
    <xf numFmtId="170" fontId="34" fillId="0" borderId="0" xfId="6" applyNumberFormat="1" applyFont="1" applyFill="1" applyBorder="1" applyAlignment="1">
      <alignment vertical="center"/>
    </xf>
    <xf numFmtId="170" fontId="16" fillId="0" borderId="0" xfId="6" applyNumberFormat="1" applyFont="1" applyFill="1" applyBorder="1" applyAlignment="1">
      <alignment vertical="center"/>
    </xf>
    <xf numFmtId="170" fontId="15" fillId="0" borderId="28" xfId="6" applyNumberFormat="1" applyFont="1" applyFill="1" applyBorder="1" applyAlignment="1">
      <alignment horizontal="center" vertical="center"/>
    </xf>
    <xf numFmtId="170" fontId="16" fillId="0" borderId="9" xfId="6" applyNumberFormat="1" applyFont="1" applyFill="1" applyBorder="1" applyAlignment="1">
      <alignment vertical="center"/>
    </xf>
    <xf numFmtId="170" fontId="6" fillId="0" borderId="9" xfId="6" applyNumberFormat="1" applyFont="1" applyFill="1" applyBorder="1" applyAlignment="1">
      <alignment vertical="center"/>
    </xf>
    <xf numFmtId="44" fontId="6" fillId="0" borderId="10" xfId="6" applyFont="1" applyFill="1" applyBorder="1" applyAlignment="1">
      <alignment horizontal="left" vertical="center"/>
    </xf>
    <xf numFmtId="44" fontId="6" fillId="0" borderId="20" xfId="6" applyFont="1" applyFill="1" applyBorder="1" applyAlignment="1">
      <alignment horizontal="right" vertical="center"/>
    </xf>
    <xf numFmtId="42" fontId="12" fillId="10" borderId="18" xfId="3" applyNumberFormat="1" applyFont="1" applyFill="1" applyBorder="1" applyAlignment="1">
      <alignment horizontal="right" vertical="center"/>
    </xf>
    <xf numFmtId="0" fontId="6" fillId="10" borderId="11" xfId="3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2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2" fontId="14" fillId="0" borderId="5" xfId="0" applyNumberFormat="1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center" vertical="center"/>
    </xf>
    <xf numFmtId="0" fontId="12" fillId="9" borderId="5" xfId="0" applyFont="1" applyFill="1" applyBorder="1" applyAlignment="1">
      <alignment horizontal="center" vertical="center"/>
    </xf>
    <xf numFmtId="44" fontId="6" fillId="0" borderId="9" xfId="6" applyFont="1" applyFill="1" applyBorder="1" applyAlignment="1">
      <alignment horizontal="left" vertical="center"/>
    </xf>
    <xf numFmtId="44" fontId="6" fillId="0" borderId="41" xfId="6" applyFont="1" applyFill="1" applyBorder="1" applyAlignment="1">
      <alignment horizontal="right" vertical="center"/>
    </xf>
    <xf numFmtId="44" fontId="6" fillId="0" borderId="42" xfId="6" applyFont="1" applyFill="1" applyBorder="1" applyAlignment="1">
      <alignment horizontal="left" vertical="center"/>
    </xf>
    <xf numFmtId="6" fontId="6" fillId="2" borderId="0" xfId="3" applyNumberFormat="1" applyFont="1" applyFill="1" applyBorder="1" applyAlignment="1">
      <alignment horizontal="right" vertical="center"/>
    </xf>
    <xf numFmtId="0" fontId="6" fillId="2" borderId="0" xfId="3" applyFont="1" applyFill="1" applyBorder="1" applyAlignment="1">
      <alignment vertical="center"/>
    </xf>
    <xf numFmtId="2" fontId="38" fillId="7" borderId="0" xfId="0" applyNumberFormat="1" applyFont="1" applyFill="1" applyBorder="1" applyAlignment="1">
      <alignment vertical="center"/>
    </xf>
    <xf numFmtId="44" fontId="6" fillId="0" borderId="0" xfId="6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44" fontId="6" fillId="0" borderId="42" xfId="6" applyFont="1" applyFill="1" applyBorder="1" applyAlignment="1">
      <alignment horizontal="right" vertical="center"/>
    </xf>
    <xf numFmtId="44" fontId="6" fillId="2" borderId="37" xfId="6" applyFont="1" applyFill="1" applyBorder="1" applyAlignment="1">
      <alignment horizontal="left" vertical="center"/>
    </xf>
    <xf numFmtId="44" fontId="6" fillId="10" borderId="46" xfId="6" applyFont="1" applyFill="1" applyBorder="1" applyAlignment="1">
      <alignment horizontal="right" vertical="center"/>
    </xf>
    <xf numFmtId="44" fontId="6" fillId="10" borderId="47" xfId="6" applyFont="1" applyFill="1" applyBorder="1" applyAlignment="1">
      <alignment horizontal="left" vertical="center"/>
    </xf>
    <xf numFmtId="44" fontId="6" fillId="0" borderId="26" xfId="6" applyFont="1" applyFill="1" applyBorder="1" applyAlignment="1">
      <alignment horizontal="right" vertical="center"/>
    </xf>
    <xf numFmtId="44" fontId="6" fillId="0" borderId="37" xfId="6" applyFont="1" applyFill="1" applyBorder="1" applyAlignment="1">
      <alignment horizontal="left" vertical="center"/>
    </xf>
    <xf numFmtId="0" fontId="6" fillId="0" borderId="8" xfId="3" applyFont="1" applyFill="1" applyBorder="1" applyAlignment="1">
      <alignment horizontal="right" vertical="center"/>
    </xf>
    <xf numFmtId="44" fontId="6" fillId="0" borderId="38" xfId="6" applyFont="1" applyFill="1" applyBorder="1" applyAlignment="1">
      <alignment horizontal="right" vertical="center"/>
    </xf>
    <xf numFmtId="2" fontId="38" fillId="7" borderId="15" xfId="0" applyNumberFormat="1" applyFont="1" applyFill="1" applyBorder="1" applyAlignment="1">
      <alignment vertical="center"/>
    </xf>
    <xf numFmtId="2" fontId="49" fillId="7" borderId="14" xfId="0" applyNumberFormat="1" applyFont="1" applyFill="1" applyBorder="1" applyAlignment="1">
      <alignment vertical="center"/>
    </xf>
    <xf numFmtId="2" fontId="49" fillId="7" borderId="16" xfId="0" applyNumberFormat="1" applyFont="1" applyFill="1" applyBorder="1" applyAlignment="1">
      <alignment vertical="center"/>
    </xf>
    <xf numFmtId="44" fontId="6" fillId="0" borderId="29" xfId="6" applyFont="1" applyFill="1" applyBorder="1" applyAlignment="1">
      <alignment horizontal="left" vertical="center"/>
    </xf>
    <xf numFmtId="0" fontId="6" fillId="0" borderId="9" xfId="3" applyFont="1" applyFill="1" applyBorder="1" applyAlignment="1">
      <alignment vertical="center"/>
    </xf>
    <xf numFmtId="44" fontId="6" fillId="0" borderId="20" xfId="6" applyFont="1" applyFill="1" applyBorder="1" applyAlignment="1">
      <alignment horizontal="left" vertical="center"/>
    </xf>
    <xf numFmtId="44" fontId="6" fillId="0" borderId="0" xfId="6" applyFont="1" applyFill="1" applyBorder="1" applyAlignment="1">
      <alignment horizontal="left" vertical="center"/>
    </xf>
    <xf numFmtId="0" fontId="6" fillId="0" borderId="2" xfId="3" applyFont="1" applyFill="1" applyBorder="1" applyAlignment="1">
      <alignment vertical="center"/>
    </xf>
    <xf numFmtId="42" fontId="6" fillId="0" borderId="26" xfId="3" applyNumberFormat="1" applyFont="1" applyFill="1" applyBorder="1" applyAlignment="1">
      <alignment horizontal="right" vertical="center"/>
    </xf>
    <xf numFmtId="44" fontId="6" fillId="10" borderId="2" xfId="6" applyFont="1" applyFill="1" applyBorder="1" applyAlignment="1">
      <alignment horizontal="right" vertical="center"/>
    </xf>
    <xf numFmtId="44" fontId="6" fillId="10" borderId="2" xfId="6" applyFont="1" applyFill="1" applyBorder="1" applyAlignment="1">
      <alignment horizontal="left" vertical="center"/>
    </xf>
    <xf numFmtId="0" fontId="6" fillId="0" borderId="51" xfId="3" applyFont="1" applyFill="1" applyBorder="1" applyAlignment="1">
      <alignment vertical="center"/>
    </xf>
    <xf numFmtId="49" fontId="6" fillId="0" borderId="2" xfId="6" applyNumberFormat="1" applyFont="1" applyFill="1" applyBorder="1" applyAlignment="1">
      <alignment horizontal="center" vertical="center"/>
    </xf>
    <xf numFmtId="44" fontId="6" fillId="10" borderId="54" xfId="6" applyFont="1" applyFill="1" applyBorder="1" applyAlignment="1">
      <alignment horizontal="right" vertical="center"/>
    </xf>
    <xf numFmtId="44" fontId="6" fillId="10" borderId="50" xfId="6" applyFont="1" applyFill="1" applyBorder="1" applyAlignment="1">
      <alignment horizontal="right" vertical="center"/>
    </xf>
    <xf numFmtId="3" fontId="15" fillId="0" borderId="42" xfId="3" applyNumberFormat="1" applyFont="1" applyFill="1" applyBorder="1" applyAlignment="1">
      <alignment horizontal="center" vertical="center" wrapText="1"/>
    </xf>
    <xf numFmtId="44" fontId="6" fillId="0" borderId="9" xfId="6" applyFont="1" applyFill="1" applyBorder="1" applyAlignment="1">
      <alignment horizontal="right" vertical="center"/>
    </xf>
    <xf numFmtId="44" fontId="6" fillId="0" borderId="37" xfId="6" applyFont="1" applyFill="1" applyBorder="1" applyAlignment="1">
      <alignment horizontal="right" vertical="center"/>
    </xf>
    <xf numFmtId="49" fontId="6" fillId="0" borderId="49" xfId="6" applyNumberFormat="1" applyFont="1" applyFill="1" applyBorder="1" applyAlignment="1">
      <alignment horizontal="center" vertical="center"/>
    </xf>
    <xf numFmtId="0" fontId="15" fillId="0" borderId="28" xfId="3" applyFont="1" applyFill="1" applyBorder="1" applyAlignment="1">
      <alignment horizontal="center" vertical="center" wrapText="1"/>
    </xf>
    <xf numFmtId="42" fontId="12" fillId="10" borderId="17" xfId="3" applyNumberFormat="1" applyFont="1" applyFill="1" applyBorder="1" applyAlignment="1">
      <alignment horizontal="right" vertical="center"/>
    </xf>
    <xf numFmtId="44" fontId="6" fillId="13" borderId="15" xfId="6" applyFont="1" applyFill="1" applyBorder="1" applyAlignment="1">
      <alignment horizontal="right" vertical="center"/>
    </xf>
    <xf numFmtId="44" fontId="6" fillId="13" borderId="16" xfId="6" applyFont="1" applyFill="1" applyBorder="1" applyAlignment="1">
      <alignment horizontal="right" vertical="center"/>
    </xf>
    <xf numFmtId="44" fontId="6" fillId="13" borderId="7" xfId="6" applyFont="1" applyFill="1" applyBorder="1" applyAlignment="1">
      <alignment horizontal="right" vertical="center"/>
    </xf>
    <xf numFmtId="44" fontId="6" fillId="13" borderId="8" xfId="6" applyFont="1" applyFill="1" applyBorder="1" applyAlignment="1">
      <alignment horizontal="right" vertical="center"/>
    </xf>
    <xf numFmtId="44" fontId="6" fillId="13" borderId="17" xfId="6" applyFont="1" applyFill="1" applyBorder="1" applyAlignment="1">
      <alignment horizontal="right" vertical="center"/>
    </xf>
    <xf numFmtId="44" fontId="6" fillId="13" borderId="6" xfId="6" applyFont="1" applyFill="1" applyBorder="1" applyAlignment="1">
      <alignment horizontal="right" vertical="center"/>
    </xf>
    <xf numFmtId="0" fontId="6" fillId="0" borderId="29" xfId="3" applyFont="1" applyFill="1" applyBorder="1" applyAlignment="1">
      <alignment vertical="center"/>
    </xf>
    <xf numFmtId="44" fontId="6" fillId="0" borderId="12" xfId="6" applyFont="1" applyFill="1" applyBorder="1" applyAlignment="1">
      <alignment horizontal="left" vertical="center"/>
    </xf>
    <xf numFmtId="3" fontId="15" fillId="0" borderId="29" xfId="3" applyNumberFormat="1" applyFont="1" applyFill="1" applyBorder="1" applyAlignment="1">
      <alignment horizontal="center" vertical="center" wrapText="1"/>
    </xf>
    <xf numFmtId="3" fontId="11" fillId="0" borderId="0" xfId="3" applyNumberFormat="1" applyFont="1" applyFill="1" applyBorder="1" applyAlignment="1">
      <alignment horizontal="center" vertical="center" wrapText="1"/>
    </xf>
    <xf numFmtId="3" fontId="15" fillId="0" borderId="0" xfId="3" applyNumberFormat="1" applyFont="1" applyFill="1" applyBorder="1" applyAlignment="1">
      <alignment horizontal="center" vertical="center" wrapText="1"/>
    </xf>
    <xf numFmtId="44" fontId="6" fillId="0" borderId="0" xfId="6" applyFont="1" applyFill="1" applyBorder="1" applyAlignment="1">
      <alignment horizontal="right" vertical="center"/>
    </xf>
    <xf numFmtId="44" fontId="6" fillId="2" borderId="0" xfId="6" applyFont="1" applyFill="1" applyBorder="1" applyAlignment="1">
      <alignment horizontal="left" vertical="center"/>
    </xf>
    <xf numFmtId="169" fontId="6" fillId="0" borderId="0" xfId="3" applyNumberFormat="1" applyFont="1" applyFill="1" applyBorder="1" applyAlignment="1">
      <alignment horizontal="right" vertical="center"/>
    </xf>
    <xf numFmtId="44" fontId="6" fillId="2" borderId="10" xfId="6" applyFont="1" applyFill="1" applyBorder="1" applyAlignment="1">
      <alignment horizontal="left" vertical="center"/>
    </xf>
    <xf numFmtId="169" fontId="8" fillId="2" borderId="0" xfId="3" applyNumberFormat="1" applyFont="1" applyFill="1" applyBorder="1" applyAlignment="1">
      <alignment horizontal="right" vertical="center"/>
    </xf>
    <xf numFmtId="2" fontId="38" fillId="7" borderId="1" xfId="0" applyNumberFormat="1" applyFont="1" applyFill="1" applyBorder="1" applyAlignment="1">
      <alignment horizontal="center" vertical="center"/>
    </xf>
    <xf numFmtId="2" fontId="38" fillId="7" borderId="4" xfId="0" applyNumberFormat="1" applyFont="1" applyFill="1" applyBorder="1" applyAlignment="1">
      <alignment horizontal="center" vertical="center"/>
    </xf>
    <xf numFmtId="0" fontId="24" fillId="0" borderId="7" xfId="4" applyFont="1" applyFill="1" applyBorder="1" applyAlignment="1">
      <alignment horizontal="center" vertical="center"/>
    </xf>
    <xf numFmtId="0" fontId="24" fillId="0" borderId="0" xfId="4" applyFont="1" applyFill="1" applyBorder="1" applyAlignment="1">
      <alignment horizontal="center" vertical="center"/>
    </xf>
    <xf numFmtId="0" fontId="24" fillId="0" borderId="8" xfId="4" applyFont="1" applyFill="1" applyBorder="1" applyAlignment="1">
      <alignment horizontal="center" vertical="center"/>
    </xf>
    <xf numFmtId="165" fontId="25" fillId="3" borderId="23" xfId="4" applyNumberFormat="1" applyFont="1" applyFill="1" applyBorder="1" applyAlignment="1">
      <alignment vertical="center"/>
    </xf>
    <xf numFmtId="165" fontId="25" fillId="3" borderId="24" xfId="4" applyNumberFormat="1" applyFont="1" applyFill="1" applyBorder="1" applyAlignment="1">
      <alignment vertical="center"/>
    </xf>
    <xf numFmtId="0" fontId="27" fillId="0" borderId="5" xfId="4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4" xfId="3" applyFont="1" applyFill="1" applyBorder="1" applyAlignment="1">
      <alignment horizontal="left" vertical="center"/>
    </xf>
    <xf numFmtId="0" fontId="6" fillId="0" borderId="3" xfId="3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12" fillId="8" borderId="1" xfId="3" applyFont="1" applyFill="1" applyBorder="1" applyAlignment="1">
      <alignment horizontal="center" vertical="center"/>
    </xf>
    <xf numFmtId="0" fontId="12" fillId="8" borderId="4" xfId="3" applyFont="1" applyFill="1" applyBorder="1" applyAlignment="1">
      <alignment horizontal="center" vertical="center"/>
    </xf>
    <xf numFmtId="0" fontId="12" fillId="8" borderId="3" xfId="3" applyFont="1" applyFill="1" applyBorder="1" applyAlignment="1">
      <alignment horizontal="center" vertical="center"/>
    </xf>
    <xf numFmtId="3" fontId="11" fillId="0" borderId="1" xfId="3" applyNumberFormat="1" applyFont="1" applyFill="1" applyBorder="1" applyAlignment="1">
      <alignment horizontal="center" vertical="center" wrapText="1"/>
    </xf>
    <xf numFmtId="3" fontId="11" fillId="0" borderId="3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11" borderId="2" xfId="3" applyFont="1" applyFill="1" applyBorder="1" applyAlignment="1">
      <alignment horizontal="left" vertical="center" wrapText="1"/>
    </xf>
    <xf numFmtId="0" fontId="6" fillId="12" borderId="2" xfId="3" applyFont="1" applyFill="1" applyBorder="1" applyAlignment="1">
      <alignment vertical="center" wrapText="1"/>
    </xf>
    <xf numFmtId="49" fontId="12" fillId="10" borderId="45" xfId="6" applyNumberFormat="1" applyFont="1" applyFill="1" applyBorder="1" applyAlignment="1">
      <alignment horizontal="left" vertical="center" indent="7"/>
    </xf>
    <xf numFmtId="49" fontId="12" fillId="10" borderId="48" xfId="6" applyNumberFormat="1" applyFont="1" applyFill="1" applyBorder="1" applyAlignment="1">
      <alignment horizontal="left" vertical="center" indent="7"/>
    </xf>
    <xf numFmtId="49" fontId="12" fillId="10" borderId="47" xfId="6" applyNumberFormat="1" applyFont="1" applyFill="1" applyBorder="1" applyAlignment="1">
      <alignment horizontal="left" vertical="center" indent="7"/>
    </xf>
    <xf numFmtId="0" fontId="6" fillId="2" borderId="2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left" vertical="center"/>
    </xf>
    <xf numFmtId="0" fontId="6" fillId="2" borderId="2" xfId="3" applyFont="1" applyFill="1" applyBorder="1" applyAlignment="1">
      <alignment vertical="center" wrapText="1"/>
    </xf>
    <xf numFmtId="0" fontId="11" fillId="0" borderId="39" xfId="3" applyFont="1" applyFill="1" applyBorder="1" applyAlignment="1">
      <alignment horizontal="center" vertical="center" wrapText="1"/>
    </xf>
    <xf numFmtId="0" fontId="11" fillId="0" borderId="40" xfId="3" applyFont="1" applyFill="1" applyBorder="1" applyAlignment="1">
      <alignment horizontal="center" vertical="center" wrapText="1"/>
    </xf>
    <xf numFmtId="0" fontId="11" fillId="0" borderId="43" xfId="3" applyFont="1" applyFill="1" applyBorder="1" applyAlignment="1">
      <alignment horizontal="center" vertical="center" wrapText="1"/>
    </xf>
    <xf numFmtId="0" fontId="11" fillId="0" borderId="44" xfId="3" applyFont="1" applyFill="1" applyBorder="1" applyAlignment="1">
      <alignment horizontal="center" vertical="center" wrapText="1"/>
    </xf>
    <xf numFmtId="44" fontId="6" fillId="8" borderId="52" xfId="6" applyFont="1" applyFill="1" applyBorder="1" applyAlignment="1">
      <alignment horizontal="center" vertical="center"/>
    </xf>
    <xf numFmtId="44" fontId="6" fillId="8" borderId="53" xfId="6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left" vertical="center" wrapText="1"/>
    </xf>
    <xf numFmtId="0" fontId="6" fillId="0" borderId="49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left" vertical="top" wrapText="1"/>
    </xf>
    <xf numFmtId="0" fontId="12" fillId="10" borderId="1" xfId="3" applyFont="1" applyFill="1" applyBorder="1" applyAlignment="1">
      <alignment horizontal="left" vertical="center" indent="6"/>
    </xf>
    <xf numFmtId="0" fontId="12" fillId="10" borderId="4" xfId="3" applyFont="1" applyFill="1" applyBorder="1" applyAlignment="1">
      <alignment horizontal="left" vertical="center" indent="6"/>
    </xf>
    <xf numFmtId="0" fontId="12" fillId="10" borderId="3" xfId="3" applyFont="1" applyFill="1" applyBorder="1" applyAlignment="1">
      <alignment horizontal="left" vertical="center" indent="6"/>
    </xf>
    <xf numFmtId="0" fontId="6" fillId="0" borderId="28" xfId="3" applyFont="1" applyFill="1" applyBorder="1" applyAlignment="1">
      <alignment horizontal="left" vertical="center"/>
    </xf>
    <xf numFmtId="0" fontId="15" fillId="0" borderId="28" xfId="3" applyFont="1" applyFill="1" applyBorder="1" applyAlignment="1">
      <alignment horizontal="center" vertical="center"/>
    </xf>
    <xf numFmtId="0" fontId="15" fillId="0" borderId="15" xfId="3" applyFont="1" applyFill="1" applyBorder="1" applyAlignment="1">
      <alignment horizontal="center" vertical="center"/>
    </xf>
    <xf numFmtId="0" fontId="15" fillId="0" borderId="14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 vertical="center"/>
    </xf>
    <xf numFmtId="0" fontId="8" fillId="8" borderId="1" xfId="3" applyFont="1" applyFill="1" applyBorder="1" applyAlignment="1">
      <alignment horizontal="center" vertical="center"/>
    </xf>
    <xf numFmtId="0" fontId="8" fillId="8" borderId="4" xfId="3" applyFont="1" applyFill="1" applyBorder="1" applyAlignment="1">
      <alignment horizontal="center" vertical="center"/>
    </xf>
    <xf numFmtId="0" fontId="8" fillId="8" borderId="3" xfId="3" applyFont="1" applyFill="1" applyBorder="1" applyAlignment="1">
      <alignment horizontal="center" vertical="center"/>
    </xf>
    <xf numFmtId="2" fontId="39" fillId="7" borderId="2" xfId="3" applyNumberFormat="1" applyFont="1" applyFill="1" applyBorder="1" applyAlignment="1">
      <alignment horizontal="center" vertical="center"/>
    </xf>
    <xf numFmtId="2" fontId="17" fillId="0" borderId="0" xfId="3" applyNumberFormat="1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5" fillId="0" borderId="1" xfId="3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/>
    </xf>
    <xf numFmtId="0" fontId="15" fillId="0" borderId="7" xfId="3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8" xfId="3" applyFont="1" applyFill="1" applyBorder="1" applyAlignment="1">
      <alignment horizontal="center" vertical="center"/>
    </xf>
    <xf numFmtId="0" fontId="15" fillId="0" borderId="5" xfId="3" applyFont="1" applyFill="1" applyBorder="1" applyAlignment="1">
      <alignment horizontal="center" vertical="center"/>
    </xf>
    <xf numFmtId="0" fontId="15" fillId="0" borderId="6" xfId="3" applyFont="1" applyFill="1" applyBorder="1" applyAlignment="1">
      <alignment horizontal="center" vertical="center"/>
    </xf>
    <xf numFmtId="3" fontId="15" fillId="0" borderId="1" xfId="3" applyNumberFormat="1" applyFont="1" applyFill="1" applyBorder="1" applyAlignment="1">
      <alignment horizontal="center" vertical="center" wrapText="1"/>
    </xf>
    <xf numFmtId="3" fontId="15" fillId="0" borderId="3" xfId="3" applyNumberFormat="1" applyFont="1" applyFill="1" applyBorder="1" applyAlignment="1">
      <alignment horizontal="center" vertical="center" wrapText="1"/>
    </xf>
  </cellXfs>
  <cellStyles count="35">
    <cellStyle name="Comma" xfId="1" builtinId="3"/>
    <cellStyle name="Comma 12" xfId="32" xr:uid="{00000000-0005-0000-0000-000001000000}"/>
    <cellStyle name="Comma 2" xfId="5" xr:uid="{00000000-0005-0000-0000-000002000000}"/>
    <cellStyle name="Comma 2 2" xfId="28" xr:uid="{00000000-0005-0000-0000-000003000000}"/>
    <cellStyle name="Comma 2 2 2" xfId="11" xr:uid="{00000000-0005-0000-0000-000004000000}"/>
    <cellStyle name="Comma 3" xfId="17" xr:uid="{00000000-0005-0000-0000-000005000000}"/>
    <cellStyle name="Comma 4" xfId="29" xr:uid="{00000000-0005-0000-0000-000006000000}"/>
    <cellStyle name="Comma 5" xfId="26" xr:uid="{00000000-0005-0000-0000-000007000000}"/>
    <cellStyle name="Comma 6" xfId="13" xr:uid="{00000000-0005-0000-0000-000008000000}"/>
    <cellStyle name="Currency" xfId="6" builtinId="4"/>
    <cellStyle name="Currency [2]" xfId="18" xr:uid="{00000000-0005-0000-0000-00000A000000}"/>
    <cellStyle name="Currency 2" xfId="19" xr:uid="{00000000-0005-0000-0000-00000B000000}"/>
    <cellStyle name="Currency 3" xfId="23" xr:uid="{00000000-0005-0000-0000-00000C000000}"/>
    <cellStyle name="Currency 4" xfId="14" xr:uid="{00000000-0005-0000-0000-00000D000000}"/>
    <cellStyle name="Estimate" xfId="20" xr:uid="{00000000-0005-0000-0000-00000E000000}"/>
    <cellStyle name="Normal" xfId="0" builtinId="0"/>
    <cellStyle name="Normal 2" xfId="2" xr:uid="{00000000-0005-0000-0000-000010000000}"/>
    <cellStyle name="Normal 2 2" xfId="9" xr:uid="{00000000-0005-0000-0000-000011000000}"/>
    <cellStyle name="Normal 2 2 2" xfId="33" xr:uid="{00000000-0005-0000-0000-000012000000}"/>
    <cellStyle name="Normal 2 3 2" xfId="34" xr:uid="{00000000-0005-0000-0000-000013000000}"/>
    <cellStyle name="Normal 2 3 3" xfId="31" xr:uid="{00000000-0005-0000-0000-000014000000}"/>
    <cellStyle name="Normal 3" xfId="3" xr:uid="{00000000-0005-0000-0000-000015000000}"/>
    <cellStyle name="Normal 4" xfId="4" xr:uid="{00000000-0005-0000-0000-000016000000}"/>
    <cellStyle name="Normal 4 2" xfId="22" xr:uid="{00000000-0005-0000-0000-000017000000}"/>
    <cellStyle name="Normal 5" xfId="7" xr:uid="{00000000-0005-0000-0000-000018000000}"/>
    <cellStyle name="Normal 5 2" xfId="25" xr:uid="{00000000-0005-0000-0000-000019000000}"/>
    <cellStyle name="Normal 5 3" xfId="24" xr:uid="{00000000-0005-0000-0000-00001A000000}"/>
    <cellStyle name="Normal 6" xfId="27" xr:uid="{00000000-0005-0000-0000-00001B000000}"/>
    <cellStyle name="Normal 7" xfId="16" xr:uid="{00000000-0005-0000-0000-00001C000000}"/>
    <cellStyle name="Normal 8" xfId="12" xr:uid="{00000000-0005-0000-0000-00001D000000}"/>
    <cellStyle name="Normal_FINAL" xfId="8" xr:uid="{00000000-0005-0000-0000-00001E000000}"/>
    <cellStyle name="Normal_NYPA Pre DD Mech Estimate" xfId="10" xr:uid="{00000000-0005-0000-0000-00001F000000}"/>
    <cellStyle name="Percent 2" xfId="21" xr:uid="{00000000-0005-0000-0000-000020000000}"/>
    <cellStyle name="Percent 3" xfId="30" xr:uid="{00000000-0005-0000-0000-000021000000}"/>
    <cellStyle name="Percent 4" xfId="15" xr:uid="{00000000-0005-0000-0000-000022000000}"/>
  </cellStyles>
  <dxfs count="0"/>
  <tableStyles count="0" defaultTableStyle="TableStyleMedium9" defaultPivotStyle="PivotStyleLight16"/>
  <colors>
    <mruColors>
      <color rgb="FFFFFF99"/>
      <color rgb="FF0000FF"/>
      <color rgb="FF3333CC"/>
      <color rgb="FF666699"/>
      <color rgb="FF000099"/>
      <color rgb="FF0099FF"/>
      <color rgb="FFEBEE82"/>
      <color rgb="FFE9F4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7"/>
  <sheetViews>
    <sheetView topLeftCell="A10" workbookViewId="0">
      <selection activeCell="K25" sqref="K25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79" t="s">
        <v>0</v>
      </c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8" customHeight="1">
      <c r="B5" s="14"/>
      <c r="E5" s="16"/>
      <c r="F5" s="17"/>
      <c r="G5" s="10"/>
      <c r="H5" s="11"/>
      <c r="I5" s="18"/>
    </row>
    <row r="6" spans="2:9" s="15" customFormat="1" ht="18" customHeight="1">
      <c r="B6" s="14"/>
      <c r="E6" s="16"/>
      <c r="F6" s="17"/>
      <c r="G6" s="10"/>
      <c r="H6" s="11"/>
      <c r="I6" s="18"/>
    </row>
    <row r="7" spans="2:9" s="15" customFormat="1" ht="18" customHeight="1">
      <c r="B7" s="14"/>
      <c r="E7" s="16"/>
      <c r="F7" s="17"/>
      <c r="G7" s="10"/>
      <c r="H7" s="16"/>
      <c r="I7" s="18"/>
    </row>
    <row r="8" spans="2:9" s="15" customFormat="1" ht="18" customHeight="1">
      <c r="B8" s="14"/>
      <c r="E8" s="16"/>
      <c r="F8" s="17"/>
      <c r="G8" s="10"/>
      <c r="H8" s="16"/>
      <c r="I8" s="18"/>
    </row>
    <row r="9" spans="2:9" s="15" customFormat="1" ht="18" customHeight="1">
      <c r="B9" s="14"/>
      <c r="E9" s="16"/>
      <c r="F9" s="17"/>
      <c r="G9" s="10"/>
      <c r="H9" s="16"/>
      <c r="I9" s="18"/>
    </row>
    <row r="10" spans="2:9" s="15" customFormat="1" ht="18" customHeight="1">
      <c r="B10" s="14"/>
      <c r="E10" s="16"/>
      <c r="F10" s="17"/>
      <c r="G10" s="10"/>
      <c r="H10" s="16"/>
      <c r="I10" s="18"/>
    </row>
    <row r="11" spans="2:9" s="15" customFormat="1" ht="18" customHeight="1">
      <c r="B11" s="14"/>
      <c r="E11" s="16"/>
      <c r="F11" s="17"/>
      <c r="G11" s="10"/>
      <c r="H11" s="16"/>
      <c r="I11" s="18"/>
    </row>
    <row r="12" spans="2:9" s="15" customFormat="1" ht="18" customHeight="1">
      <c r="B12" s="14"/>
      <c r="E12" s="16"/>
      <c r="F12" s="17"/>
      <c r="G12" s="10"/>
      <c r="H12" s="16"/>
      <c r="I12" s="18"/>
    </row>
    <row r="13" spans="2:9" s="15" customFormat="1" ht="18" customHeight="1">
      <c r="B13" s="14"/>
      <c r="E13" s="16"/>
      <c r="F13" s="17"/>
      <c r="G13" s="10"/>
      <c r="H13" s="16"/>
      <c r="I13" s="18"/>
    </row>
    <row r="14" spans="2:9" s="15" customFormat="1" ht="18" customHeight="1">
      <c r="B14" s="14"/>
      <c r="E14" s="16"/>
      <c r="F14" s="17"/>
      <c r="G14" s="10"/>
      <c r="H14" s="16"/>
      <c r="I14" s="18"/>
    </row>
    <row r="15" spans="2:9" s="15" customFormat="1" ht="18" customHeight="1">
      <c r="B15" s="14"/>
      <c r="E15" s="16"/>
      <c r="F15" s="17"/>
      <c r="G15" s="10"/>
      <c r="H15" s="16"/>
      <c r="I15" s="18"/>
    </row>
    <row r="16" spans="2:9" s="15" customFormat="1" ht="18" customHeight="1">
      <c r="B16" s="14"/>
      <c r="E16" s="16"/>
      <c r="F16" s="17"/>
      <c r="G16" s="10"/>
      <c r="H16" s="16"/>
      <c r="I16" s="18"/>
    </row>
    <row r="17" spans="2:9" s="15" customFormat="1" ht="18" customHeight="1">
      <c r="B17" s="14"/>
      <c r="E17" s="16"/>
      <c r="F17" s="17"/>
      <c r="G17" s="10"/>
      <c r="H17" s="16"/>
      <c r="I17" s="18"/>
    </row>
    <row r="18" spans="2:9" s="15" customFormat="1" ht="18" customHeight="1">
      <c r="B18" s="14"/>
      <c r="D18" s="29"/>
      <c r="E18" s="16"/>
      <c r="F18" s="17"/>
      <c r="G18" s="10"/>
      <c r="H18" s="16"/>
      <c r="I18" s="18"/>
    </row>
    <row r="19" spans="2:9" s="15" customFormat="1" ht="18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24.95" customHeight="1">
      <c r="A35" s="400"/>
      <c r="B35" s="401"/>
      <c r="C35" s="400"/>
      <c r="D35" s="400"/>
      <c r="E35" s="402"/>
      <c r="F35" s="403"/>
      <c r="G35" s="404"/>
      <c r="H35" s="405" t="s">
        <v>1</v>
      </c>
      <c r="I35" s="18"/>
    </row>
    <row r="36" spans="1:9" s="15" customFormat="1" ht="15" customHeight="1">
      <c r="B36" s="14"/>
      <c r="E36" s="16"/>
      <c r="F36" s="17"/>
      <c r="G36" s="10"/>
      <c r="H36" s="16"/>
      <c r="I36" s="18"/>
    </row>
    <row r="37" spans="1:9" s="15" customFormat="1" ht="15" customHeight="1">
      <c r="B37" s="14"/>
      <c r="E37" s="16"/>
      <c r="F37" s="17"/>
      <c r="G37" s="10"/>
      <c r="H37" s="16"/>
      <c r="I37" s="18"/>
    </row>
    <row r="38" spans="1:9" s="15" customFormat="1" ht="15" customHeight="1">
      <c r="B38" s="14"/>
      <c r="E38" s="16"/>
      <c r="F38" s="17"/>
      <c r="G38" s="10"/>
      <c r="H38" s="16"/>
      <c r="I38" s="18"/>
    </row>
    <row r="39" spans="1:9" s="15" customFormat="1" ht="15" customHeight="1">
      <c r="B39" s="14"/>
      <c r="E39" s="16"/>
      <c r="F39" s="17"/>
      <c r="G39" s="10"/>
      <c r="H39" s="16"/>
      <c r="I39" s="18"/>
    </row>
    <row r="40" spans="1:9" s="15" customFormat="1" ht="15" customHeight="1">
      <c r="B40" s="14"/>
      <c r="E40" s="16"/>
      <c r="F40" s="17"/>
      <c r="G40" s="10"/>
      <c r="H40" s="16"/>
      <c r="I40" s="18"/>
    </row>
    <row r="41" spans="1:9" s="15" customFormat="1" ht="15" customHeight="1">
      <c r="B41" s="14"/>
      <c r="E41" s="16"/>
      <c r="F41" s="17"/>
      <c r="G41" s="10"/>
      <c r="H41" s="16"/>
      <c r="I41" s="18"/>
    </row>
    <row r="42" spans="1:9" s="15" customFormat="1" ht="15" customHeight="1">
      <c r="B42" s="14"/>
      <c r="E42" s="16"/>
      <c r="F42" s="17"/>
      <c r="G42" s="10"/>
      <c r="H42" s="16"/>
      <c r="I42" s="18"/>
    </row>
    <row r="43" spans="1:9" s="15" customFormat="1" ht="15" customHeight="1">
      <c r="B43" s="14"/>
      <c r="E43" s="16"/>
      <c r="F43" s="17"/>
      <c r="G43" s="10"/>
      <c r="H43" s="16"/>
      <c r="I43" s="18"/>
    </row>
    <row r="44" spans="1:9" s="15" customFormat="1" ht="15" customHeight="1">
      <c r="B44" s="14"/>
      <c r="E44" s="16"/>
      <c r="F44" s="17"/>
      <c r="G44" s="10"/>
      <c r="H44" s="16"/>
      <c r="I44" s="18"/>
    </row>
    <row r="45" spans="1:9" s="15" customFormat="1" ht="15" customHeight="1">
      <c r="B45" s="14"/>
      <c r="E45" s="16"/>
      <c r="F45" s="17"/>
      <c r="G45" s="10"/>
      <c r="H45" s="16"/>
      <c r="I45" s="18"/>
    </row>
    <row r="46" spans="1:9" s="15" customFormat="1" ht="15" customHeight="1">
      <c r="B46" s="14"/>
      <c r="E46" s="16"/>
      <c r="F46" s="17"/>
      <c r="G46" s="10"/>
      <c r="H46" s="16"/>
      <c r="I46" s="18"/>
    </row>
    <row r="47" spans="1:9" s="15" customFormat="1" ht="15" customHeight="1">
      <c r="B47" s="14"/>
      <c r="E47" s="16"/>
      <c r="F47" s="17"/>
      <c r="G47" s="10"/>
      <c r="H47" s="16"/>
      <c r="I47" s="18"/>
    </row>
    <row r="48" spans="1:9" s="15" customFormat="1" ht="15" customHeight="1">
      <c r="B48" s="14"/>
      <c r="E48" s="16"/>
      <c r="F48" s="17"/>
      <c r="G48" s="10"/>
      <c r="H48" s="16"/>
      <c r="I48" s="18"/>
    </row>
    <row r="49" spans="2:9" s="15" customFormat="1" ht="15" customHeight="1">
      <c r="B49" s="14"/>
      <c r="E49" s="16"/>
      <c r="F49" s="17"/>
      <c r="G49" s="10"/>
      <c r="H49" s="16"/>
      <c r="I49" s="18"/>
    </row>
    <row r="50" spans="2:9" s="15" customFormat="1" ht="15" customHeight="1">
      <c r="B50" s="14"/>
      <c r="E50" s="16"/>
      <c r="F50" s="17"/>
      <c r="G50" s="10"/>
      <c r="H50" s="16"/>
      <c r="I50" s="18"/>
    </row>
    <row r="51" spans="2:9" s="15" customFormat="1" ht="15" customHeight="1">
      <c r="B51" s="14"/>
      <c r="E51" s="16"/>
      <c r="F51" s="17"/>
      <c r="G51" s="10"/>
      <c r="H51" s="16"/>
      <c r="I51" s="18"/>
    </row>
    <row r="52" spans="2:9" s="15" customFormat="1" ht="15" customHeight="1">
      <c r="B52" s="14"/>
      <c r="E52" s="16"/>
      <c r="F52" s="17"/>
      <c r="G52" s="10"/>
      <c r="H52" s="16"/>
      <c r="I52" s="18"/>
    </row>
    <row r="53" spans="2:9" s="15" customFormat="1" ht="15" customHeight="1">
      <c r="B53" s="14"/>
      <c r="E53" s="16"/>
      <c r="F53" s="17"/>
      <c r="G53" s="10"/>
      <c r="H53" s="16"/>
      <c r="I53" s="18"/>
    </row>
    <row r="54" spans="2:9" s="15" customFormat="1" ht="15" customHeight="1">
      <c r="B54" s="14"/>
      <c r="E54" s="16"/>
      <c r="F54" s="17"/>
      <c r="G54" s="10"/>
      <c r="H54" s="16"/>
      <c r="I54" s="18"/>
    </row>
    <row r="55" spans="2:9" s="15" customFormat="1" ht="15" customHeight="1">
      <c r="B55" s="14"/>
      <c r="E55" s="16"/>
      <c r="F55" s="17"/>
      <c r="G55" s="10"/>
      <c r="H55" s="16"/>
      <c r="I55" s="18"/>
    </row>
    <row r="56" spans="2:9" s="15" customFormat="1" ht="15" customHeight="1">
      <c r="B56" s="14"/>
      <c r="E56" s="16"/>
      <c r="F56" s="17"/>
      <c r="G56" s="10"/>
      <c r="H56" s="16"/>
      <c r="I56" s="18"/>
    </row>
    <row r="57" spans="2:9" s="15" customFormat="1" ht="15" customHeight="1">
      <c r="B57" s="14"/>
      <c r="E57" s="16"/>
      <c r="F57" s="17"/>
      <c r="G57" s="10"/>
      <c r="H57" s="16"/>
      <c r="I57" s="18"/>
    </row>
    <row r="58" spans="2:9" s="15" customFormat="1" ht="15" customHeight="1">
      <c r="B58" s="14"/>
      <c r="E58" s="16"/>
      <c r="F58" s="17"/>
      <c r="G58" s="10"/>
      <c r="H58" s="16"/>
      <c r="I58" s="18"/>
    </row>
    <row r="59" spans="2:9" s="15" customFormat="1" ht="15" customHeight="1">
      <c r="B59" s="14"/>
      <c r="E59" s="16"/>
      <c r="F59" s="17"/>
      <c r="G59" s="10"/>
      <c r="H59" s="16"/>
      <c r="I59" s="18"/>
    </row>
    <row r="60" spans="2:9" s="15" customFormat="1" ht="15" customHeight="1">
      <c r="B60" s="14"/>
      <c r="E60" s="16"/>
      <c r="F60" s="17"/>
      <c r="G60" s="10"/>
      <c r="H60" s="16"/>
      <c r="I60" s="18"/>
    </row>
    <row r="61" spans="2:9" s="15" customFormat="1" ht="15" customHeight="1">
      <c r="B61" s="14"/>
      <c r="E61" s="16"/>
      <c r="F61" s="17"/>
      <c r="G61" s="10"/>
      <c r="H61" s="16"/>
      <c r="I61" s="18"/>
    </row>
    <row r="62" spans="2:9" s="15" customFormat="1" ht="15" customHeight="1">
      <c r="B62" s="14"/>
      <c r="E62" s="16"/>
      <c r="F62" s="17"/>
      <c r="G62" s="10"/>
      <c r="H62" s="16"/>
      <c r="I62" s="18"/>
    </row>
    <row r="63" spans="2:9" s="15" customFormat="1" ht="15" customHeight="1">
      <c r="B63" s="14"/>
      <c r="E63" s="16"/>
      <c r="F63" s="17"/>
      <c r="G63" s="10"/>
      <c r="H63" s="16"/>
      <c r="I63" s="18"/>
    </row>
    <row r="64" spans="2:9" s="15" customFormat="1" ht="15" customHeight="1">
      <c r="B64" s="14"/>
      <c r="E64" s="16"/>
      <c r="F64" s="17"/>
      <c r="G64" s="10"/>
      <c r="H64" s="16"/>
      <c r="I64" s="18"/>
    </row>
    <row r="65" spans="2:9" s="15" customFormat="1" ht="15" customHeight="1">
      <c r="B65" s="14"/>
      <c r="E65" s="16"/>
      <c r="F65" s="17"/>
      <c r="G65" s="10"/>
      <c r="H65" s="16"/>
      <c r="I65" s="18"/>
    </row>
    <row r="66" spans="2:9" s="15" customFormat="1" ht="15" customHeight="1">
      <c r="B66" s="14"/>
      <c r="E66" s="16"/>
      <c r="F66" s="17"/>
      <c r="G66" s="10"/>
      <c r="H66" s="16"/>
      <c r="I66" s="18"/>
    </row>
    <row r="67" spans="2:9" s="15" customFormat="1" ht="15" customHeight="1">
      <c r="B67" s="14"/>
      <c r="E67" s="16"/>
      <c r="F67" s="17"/>
      <c r="G67" s="10"/>
      <c r="H67" s="16"/>
      <c r="I67" s="18"/>
    </row>
    <row r="68" spans="2:9" s="15" customFormat="1" ht="15" customHeight="1">
      <c r="B68" s="14"/>
      <c r="E68" s="16"/>
      <c r="F68" s="17"/>
      <c r="G68" s="10"/>
      <c r="H68" s="16"/>
      <c r="I68" s="18"/>
    </row>
    <row r="69" spans="2:9" s="15" customFormat="1" ht="15" customHeight="1">
      <c r="B69" s="14"/>
      <c r="E69" s="16"/>
      <c r="F69" s="17"/>
      <c r="G69" s="10"/>
      <c r="H69" s="16"/>
      <c r="I69" s="18"/>
    </row>
    <row r="70" spans="2:9" s="15" customFormat="1" ht="15" customHeight="1">
      <c r="B70" s="14"/>
      <c r="E70" s="16"/>
      <c r="F70" s="17"/>
      <c r="G70" s="10"/>
      <c r="H70" s="16"/>
      <c r="I70" s="18"/>
    </row>
    <row r="71" spans="2:9" s="15" customFormat="1" ht="15" customHeight="1">
      <c r="B71" s="14"/>
      <c r="E71" s="16"/>
      <c r="F71" s="17"/>
      <c r="G71" s="10"/>
      <c r="H71" s="16"/>
      <c r="I71" s="18"/>
    </row>
    <row r="72" spans="2:9" s="15" customFormat="1" ht="15" customHeight="1">
      <c r="B72" s="14"/>
      <c r="E72" s="16"/>
      <c r="F72" s="17"/>
      <c r="G72" s="10"/>
      <c r="H72" s="16"/>
      <c r="I72" s="18"/>
    </row>
    <row r="73" spans="2:9" s="15" customFormat="1" ht="15" customHeight="1">
      <c r="B73" s="14"/>
      <c r="E73" s="16"/>
      <c r="F73" s="17"/>
      <c r="G73" s="10"/>
      <c r="H73" s="16"/>
      <c r="I73" s="18"/>
    </row>
    <row r="74" spans="2:9" s="15" customFormat="1" ht="15" customHeight="1">
      <c r="B74" s="14"/>
      <c r="E74" s="16"/>
      <c r="F74" s="17"/>
      <c r="G74" s="10"/>
      <c r="H74" s="16"/>
      <c r="I74" s="18"/>
    </row>
    <row r="75" spans="2:9" s="15" customFormat="1" ht="15" customHeight="1">
      <c r="B75" s="14"/>
      <c r="E75" s="16"/>
      <c r="F75" s="17"/>
      <c r="G75" s="10"/>
      <c r="H75" s="16"/>
      <c r="I75" s="18"/>
    </row>
    <row r="76" spans="2:9" s="15" customFormat="1" ht="15" customHeight="1">
      <c r="B76" s="14"/>
      <c r="E76" s="16"/>
      <c r="F76" s="17"/>
      <c r="G76" s="10"/>
      <c r="H76" s="16"/>
      <c r="I76" s="18"/>
    </row>
    <row r="77" spans="2:9" s="15" customFormat="1" ht="15" customHeight="1">
      <c r="B77" s="14"/>
      <c r="E77" s="16"/>
      <c r="F77" s="17"/>
      <c r="G77" s="10"/>
      <c r="H77" s="16"/>
      <c r="I77" s="18"/>
    </row>
    <row r="78" spans="2:9" s="15" customFormat="1" ht="15" customHeight="1">
      <c r="B78" s="14"/>
      <c r="E78" s="16"/>
      <c r="F78" s="17"/>
      <c r="G78" s="10"/>
      <c r="H78" s="16"/>
      <c r="I78" s="18"/>
    </row>
    <row r="79" spans="2:9" s="15" customFormat="1" ht="15" customHeight="1">
      <c r="B79" s="14"/>
      <c r="E79" s="16"/>
      <c r="F79" s="17"/>
      <c r="G79" s="10"/>
      <c r="H79" s="16"/>
      <c r="I79" s="18"/>
    </row>
    <row r="80" spans="2:9" s="15" customFormat="1" ht="15" customHeight="1">
      <c r="B80" s="14"/>
      <c r="E80" s="16"/>
      <c r="F80" s="17"/>
      <c r="G80" s="10"/>
      <c r="H80" s="16"/>
      <c r="I80" s="18"/>
    </row>
    <row r="81" spans="2:9" s="15" customFormat="1" ht="15" customHeight="1">
      <c r="B81" s="14"/>
      <c r="E81" s="16"/>
      <c r="F81" s="17"/>
      <c r="G81" s="10"/>
      <c r="H81" s="16"/>
      <c r="I81" s="18"/>
    </row>
    <row r="82" spans="2:9" s="15" customFormat="1" ht="15" customHeight="1">
      <c r="B82" s="14"/>
      <c r="E82" s="16"/>
      <c r="F82" s="17"/>
      <c r="G82" s="10"/>
      <c r="H82" s="16"/>
      <c r="I82" s="18"/>
    </row>
    <row r="83" spans="2:9" s="15" customFormat="1" ht="15" customHeight="1">
      <c r="B83" s="14"/>
      <c r="E83" s="16"/>
      <c r="F83" s="17"/>
      <c r="G83" s="10"/>
      <c r="H83" s="16"/>
      <c r="I83" s="18"/>
    </row>
    <row r="84" spans="2:9" s="15" customFormat="1" ht="15" customHeight="1">
      <c r="B84" s="14"/>
      <c r="E84" s="16"/>
      <c r="F84" s="17"/>
      <c r="G84" s="10"/>
      <c r="H84" s="16"/>
      <c r="I84" s="18"/>
    </row>
    <row r="85" spans="2:9" s="15" customFormat="1" ht="15" customHeight="1">
      <c r="B85" s="14"/>
      <c r="E85" s="16"/>
      <c r="F85" s="17"/>
      <c r="G85" s="10"/>
      <c r="H85" s="16"/>
      <c r="I85" s="18"/>
    </row>
    <row r="86" spans="2:9" s="15" customFormat="1" ht="15" customHeight="1">
      <c r="B86" s="14"/>
      <c r="E86" s="16"/>
      <c r="F86" s="17"/>
      <c r="G86" s="10"/>
      <c r="H86" s="16"/>
      <c r="I86" s="18"/>
    </row>
    <row r="87" spans="2:9" s="15" customFormat="1" ht="15" customHeight="1">
      <c r="B87" s="14"/>
      <c r="E87" s="16"/>
      <c r="F87" s="17"/>
      <c r="G87" s="10"/>
      <c r="H87" s="16"/>
      <c r="I87" s="18"/>
    </row>
    <row r="88" spans="2:9" s="15" customFormat="1" ht="15" customHeight="1">
      <c r="B88" s="14"/>
      <c r="E88" s="16"/>
      <c r="F88" s="17"/>
      <c r="G88" s="10"/>
      <c r="H88" s="16"/>
      <c r="I88" s="18"/>
    </row>
    <row r="89" spans="2:9" s="15" customFormat="1" ht="15" customHeight="1">
      <c r="B89" s="14"/>
      <c r="E89" s="16"/>
      <c r="F89" s="17"/>
      <c r="G89" s="10"/>
      <c r="H89" s="16"/>
      <c r="I89" s="18"/>
    </row>
    <row r="90" spans="2:9" s="15" customFormat="1" ht="15" customHeight="1">
      <c r="B90" s="14"/>
      <c r="E90" s="16"/>
      <c r="F90" s="17"/>
      <c r="G90" s="10"/>
      <c r="H90" s="16"/>
      <c r="I90" s="18"/>
    </row>
    <row r="91" spans="2:9" s="15" customFormat="1" ht="15" customHeight="1">
      <c r="B91" s="14"/>
      <c r="E91" s="16"/>
      <c r="F91" s="17"/>
      <c r="G91" s="10"/>
      <c r="H91" s="16"/>
      <c r="I91" s="18"/>
    </row>
    <row r="92" spans="2:9" s="15" customFormat="1" ht="15" customHeight="1">
      <c r="B92" s="14"/>
      <c r="E92" s="16"/>
      <c r="F92" s="17"/>
      <c r="G92" s="10"/>
      <c r="H92" s="16"/>
      <c r="I92" s="18"/>
    </row>
    <row r="93" spans="2:9" s="15" customFormat="1" ht="15" customHeight="1">
      <c r="B93" s="14"/>
      <c r="E93" s="16"/>
      <c r="F93" s="17"/>
      <c r="G93" s="10"/>
      <c r="H93" s="16"/>
      <c r="I93" s="18"/>
    </row>
    <row r="94" spans="2:9" s="15" customFormat="1" ht="15" customHeight="1">
      <c r="B94" s="14"/>
      <c r="E94" s="16"/>
      <c r="F94" s="17"/>
      <c r="G94" s="10"/>
      <c r="H94" s="16"/>
      <c r="I94" s="18"/>
    </row>
    <row r="95" spans="2:9" s="15" customFormat="1" ht="15" customHeight="1">
      <c r="B95" s="14"/>
      <c r="E95" s="16"/>
      <c r="F95" s="17"/>
      <c r="G95" s="10"/>
      <c r="H95" s="16"/>
      <c r="I95" s="18"/>
    </row>
    <row r="96" spans="2:9" s="15" customFormat="1" ht="15" customHeight="1">
      <c r="B96" s="14"/>
      <c r="E96" s="16"/>
      <c r="F96" s="17"/>
      <c r="G96" s="10"/>
      <c r="H96" s="16"/>
      <c r="I96" s="18"/>
    </row>
    <row r="97" spans="2:9" s="15" customFormat="1" ht="15" customHeight="1">
      <c r="B97" s="14"/>
      <c r="E97" s="16"/>
      <c r="F97" s="17"/>
      <c r="G97" s="10"/>
      <c r="H97" s="16"/>
      <c r="I97" s="18"/>
    </row>
    <row r="98" spans="2:9" s="15" customFormat="1" ht="15" customHeight="1">
      <c r="B98" s="14"/>
      <c r="E98" s="16"/>
      <c r="F98" s="17"/>
      <c r="G98" s="10"/>
      <c r="H98" s="16"/>
      <c r="I98" s="18"/>
    </row>
    <row r="99" spans="2:9" s="15" customFormat="1" ht="15" customHeight="1">
      <c r="B99" s="14"/>
      <c r="E99" s="16"/>
      <c r="F99" s="17"/>
      <c r="G99" s="10"/>
      <c r="H99" s="16"/>
      <c r="I99" s="18"/>
    </row>
    <row r="100" spans="2:9" s="15" customFormat="1" ht="15" customHeight="1">
      <c r="B100" s="14"/>
      <c r="E100" s="16"/>
      <c r="F100" s="17"/>
      <c r="G100" s="10"/>
      <c r="H100" s="16"/>
      <c r="I100" s="18"/>
    </row>
    <row r="101" spans="2:9" s="15" customFormat="1" ht="15" customHeight="1">
      <c r="B101" s="14"/>
      <c r="E101" s="16"/>
      <c r="F101" s="17"/>
      <c r="G101" s="10"/>
      <c r="H101" s="16"/>
      <c r="I101" s="18"/>
    </row>
    <row r="102" spans="2:9" s="15" customFormat="1" ht="15" customHeight="1">
      <c r="B102" s="14"/>
      <c r="E102" s="16"/>
      <c r="F102" s="17"/>
      <c r="G102" s="10"/>
      <c r="H102" s="16"/>
      <c r="I102" s="18"/>
    </row>
    <row r="103" spans="2:9" s="15" customFormat="1" ht="15" customHeight="1">
      <c r="B103" s="14"/>
      <c r="E103" s="16"/>
      <c r="F103" s="17"/>
      <c r="G103" s="10"/>
      <c r="H103" s="16"/>
      <c r="I103" s="18"/>
    </row>
    <row r="104" spans="2:9" s="15" customFormat="1" ht="15" customHeight="1">
      <c r="B104" s="14"/>
      <c r="E104" s="16"/>
      <c r="F104" s="17"/>
      <c r="G104" s="10"/>
      <c r="H104" s="16"/>
      <c r="I104" s="18"/>
    </row>
    <row r="105" spans="2:9" s="15" customFormat="1" ht="15" customHeight="1">
      <c r="B105" s="14"/>
      <c r="E105" s="16"/>
      <c r="F105" s="17"/>
      <c r="G105" s="10"/>
      <c r="H105" s="16"/>
      <c r="I105" s="18"/>
    </row>
    <row r="106" spans="2:9" s="15" customFormat="1" ht="15" customHeight="1">
      <c r="B106" s="14"/>
      <c r="E106" s="16"/>
      <c r="F106" s="17"/>
      <c r="G106" s="10"/>
      <c r="H106" s="16"/>
      <c r="I106" s="18"/>
    </row>
    <row r="107" spans="2:9" s="15" customFormat="1" ht="15" customHeight="1">
      <c r="B107" s="14"/>
      <c r="E107" s="16"/>
      <c r="F107" s="17"/>
      <c r="G107" s="10"/>
      <c r="H107" s="16"/>
      <c r="I107" s="18"/>
    </row>
    <row r="108" spans="2:9" s="15" customFormat="1" ht="15" customHeight="1">
      <c r="B108" s="14"/>
      <c r="E108" s="16"/>
      <c r="F108" s="17"/>
      <c r="G108" s="10"/>
      <c r="H108" s="16"/>
      <c r="I108" s="18"/>
    </row>
    <row r="109" spans="2:9" s="15" customFormat="1" ht="15" customHeight="1">
      <c r="B109" s="14"/>
      <c r="E109" s="16"/>
      <c r="F109" s="17"/>
      <c r="G109" s="10"/>
      <c r="H109" s="16"/>
      <c r="I109" s="18"/>
    </row>
    <row r="110" spans="2:9" s="15" customFormat="1" ht="15" customHeight="1">
      <c r="B110" s="14"/>
      <c r="E110" s="16"/>
      <c r="F110" s="17"/>
      <c r="G110" s="10"/>
      <c r="H110" s="16"/>
      <c r="I110" s="18"/>
    </row>
    <row r="111" spans="2:9" s="15" customFormat="1" ht="15" customHeight="1">
      <c r="B111" s="14"/>
      <c r="E111" s="16"/>
      <c r="F111" s="17"/>
      <c r="G111" s="10"/>
      <c r="H111" s="16"/>
      <c r="I111" s="18"/>
    </row>
    <row r="112" spans="2:9" s="15" customFormat="1" ht="15" customHeight="1">
      <c r="B112" s="14"/>
      <c r="E112" s="16"/>
      <c r="F112" s="17"/>
      <c r="G112" s="10"/>
      <c r="H112" s="16"/>
      <c r="I112" s="18"/>
    </row>
    <row r="113" spans="2:9" s="15" customFormat="1" ht="15" customHeight="1">
      <c r="B113" s="14"/>
      <c r="E113" s="16"/>
      <c r="F113" s="17"/>
      <c r="G113" s="10"/>
      <c r="H113" s="16"/>
      <c r="I113" s="18"/>
    </row>
    <row r="114" spans="2:9" s="15" customFormat="1" ht="15" customHeight="1">
      <c r="B114" s="14"/>
      <c r="E114" s="16"/>
      <c r="F114" s="17"/>
      <c r="G114" s="10"/>
      <c r="H114" s="16"/>
      <c r="I114" s="18"/>
    </row>
    <row r="115" spans="2:9" s="15" customFormat="1" ht="15" customHeight="1">
      <c r="B115" s="14"/>
      <c r="E115" s="16"/>
      <c r="F115" s="17"/>
      <c r="G115" s="10"/>
      <c r="H115" s="16"/>
      <c r="I115" s="18"/>
    </row>
    <row r="116" spans="2:9" s="15" customFormat="1" ht="15" customHeight="1">
      <c r="B116" s="14"/>
      <c r="E116" s="16"/>
      <c r="F116" s="17"/>
      <c r="G116" s="10"/>
      <c r="H116" s="16"/>
      <c r="I116" s="18"/>
    </row>
    <row r="117" spans="2:9" s="15" customFormat="1" ht="15" customHeight="1">
      <c r="B117" s="14"/>
      <c r="E117" s="16"/>
      <c r="F117" s="17"/>
      <c r="G117" s="10"/>
      <c r="H117" s="16"/>
      <c r="I117" s="18"/>
    </row>
    <row r="118" spans="2:9" s="15" customFormat="1" ht="15" customHeight="1">
      <c r="B118" s="14"/>
      <c r="E118" s="16"/>
      <c r="F118" s="17"/>
      <c r="G118" s="10"/>
      <c r="H118" s="16"/>
      <c r="I118" s="18"/>
    </row>
    <row r="119" spans="2:9" s="15" customFormat="1" ht="15" customHeight="1">
      <c r="B119" s="14"/>
      <c r="E119" s="16"/>
      <c r="F119" s="17"/>
      <c r="G119" s="10"/>
      <c r="H119" s="16"/>
      <c r="I119" s="18"/>
    </row>
    <row r="120" spans="2:9" s="15" customFormat="1" ht="15" customHeight="1">
      <c r="B120" s="14"/>
      <c r="E120" s="16"/>
      <c r="F120" s="17"/>
      <c r="G120" s="10"/>
      <c r="H120" s="16"/>
      <c r="I120" s="18"/>
    </row>
    <row r="121" spans="2:9" s="15" customFormat="1" ht="15" customHeight="1">
      <c r="B121" s="14"/>
      <c r="E121" s="16"/>
      <c r="F121" s="17"/>
      <c r="G121" s="10"/>
      <c r="H121" s="16"/>
      <c r="I121" s="18"/>
    </row>
    <row r="122" spans="2:9" s="15" customFormat="1" ht="15" customHeight="1">
      <c r="B122" s="14"/>
      <c r="E122" s="16"/>
      <c r="F122" s="17"/>
      <c r="G122" s="10"/>
      <c r="H122" s="16"/>
      <c r="I122" s="18"/>
    </row>
    <row r="123" spans="2:9" s="15" customFormat="1" ht="15" customHeight="1">
      <c r="B123" s="14"/>
      <c r="E123" s="16"/>
      <c r="F123" s="17"/>
      <c r="G123" s="10"/>
      <c r="H123" s="16"/>
      <c r="I123" s="18"/>
    </row>
    <row r="124" spans="2:9" s="15" customFormat="1" ht="15" customHeight="1">
      <c r="B124" s="14"/>
      <c r="E124" s="16"/>
      <c r="F124" s="17"/>
      <c r="G124" s="10"/>
      <c r="H124" s="16"/>
      <c r="I124" s="18"/>
    </row>
    <row r="125" spans="2:9" s="15" customFormat="1" ht="15" customHeight="1">
      <c r="B125" s="14"/>
      <c r="E125" s="16"/>
      <c r="F125" s="17"/>
      <c r="G125" s="10"/>
      <c r="H125" s="16"/>
      <c r="I125" s="18"/>
    </row>
    <row r="126" spans="2:9" s="15" customFormat="1" ht="15" customHeight="1">
      <c r="B126" s="14"/>
      <c r="E126" s="16"/>
      <c r="F126" s="17"/>
      <c r="G126" s="10"/>
      <c r="H126" s="16"/>
      <c r="I126" s="18"/>
    </row>
    <row r="127" spans="2:9" s="15" customFormat="1" ht="15" customHeight="1">
      <c r="B127" s="14"/>
      <c r="E127" s="16"/>
      <c r="F127" s="17"/>
      <c r="G127" s="10"/>
      <c r="H127" s="16"/>
      <c r="I127" s="18"/>
    </row>
    <row r="128" spans="2:9" s="15" customFormat="1" ht="15" customHeight="1">
      <c r="B128" s="14"/>
      <c r="E128" s="16"/>
      <c r="F128" s="17"/>
      <c r="G128" s="10"/>
      <c r="H128" s="16"/>
      <c r="I128" s="18"/>
    </row>
    <row r="129" spans="2:9" s="15" customFormat="1" ht="15" customHeight="1">
      <c r="B129" s="14"/>
      <c r="E129" s="16"/>
      <c r="F129" s="17"/>
      <c r="G129" s="10"/>
      <c r="H129" s="16"/>
      <c r="I129" s="18"/>
    </row>
    <row r="130" spans="2:9" s="15" customFormat="1" ht="15" customHeight="1">
      <c r="B130" s="14"/>
      <c r="E130" s="16"/>
      <c r="F130" s="17"/>
      <c r="G130" s="10"/>
      <c r="H130" s="16"/>
      <c r="I130" s="18"/>
    </row>
    <row r="131" spans="2:9" s="15" customFormat="1" ht="15" customHeight="1">
      <c r="B131" s="14"/>
      <c r="E131" s="16"/>
      <c r="F131" s="17"/>
      <c r="G131" s="10"/>
      <c r="H131" s="16"/>
      <c r="I131" s="18"/>
    </row>
    <row r="132" spans="2:9" s="15" customFormat="1" ht="15" customHeight="1">
      <c r="B132" s="14"/>
      <c r="E132" s="16"/>
      <c r="F132" s="17"/>
      <c r="G132" s="10"/>
      <c r="H132" s="16"/>
      <c r="I132" s="18"/>
    </row>
    <row r="133" spans="2:9" s="15" customFormat="1" ht="15" customHeight="1">
      <c r="B133" s="14"/>
      <c r="E133" s="16"/>
      <c r="F133" s="17"/>
      <c r="G133" s="10"/>
      <c r="H133" s="16"/>
      <c r="I133" s="18"/>
    </row>
    <row r="134" spans="2:9" s="15" customFormat="1" ht="15" customHeight="1">
      <c r="B134" s="14"/>
      <c r="E134" s="16"/>
      <c r="F134" s="17"/>
      <c r="G134" s="10"/>
      <c r="H134" s="16"/>
      <c r="I134" s="18"/>
    </row>
    <row r="135" spans="2:9" s="15" customFormat="1" ht="15" customHeight="1">
      <c r="B135" s="14"/>
      <c r="E135" s="16"/>
      <c r="F135" s="17"/>
      <c r="G135" s="10"/>
      <c r="H135" s="16"/>
      <c r="I135" s="18"/>
    </row>
    <row r="136" spans="2:9" s="15" customFormat="1" ht="15" customHeight="1">
      <c r="B136" s="14"/>
      <c r="E136" s="16"/>
      <c r="F136" s="17"/>
      <c r="G136" s="10"/>
      <c r="H136" s="16"/>
      <c r="I136" s="18"/>
    </row>
    <row r="137" spans="2:9" s="15" customFormat="1" ht="15" customHeight="1">
      <c r="B137" s="14"/>
      <c r="E137" s="16"/>
      <c r="F137" s="17"/>
      <c r="G137" s="10"/>
      <c r="H137" s="16"/>
      <c r="I137" s="18"/>
    </row>
    <row r="138" spans="2:9" s="15" customFormat="1" ht="15" customHeight="1">
      <c r="B138" s="14"/>
      <c r="E138" s="16"/>
      <c r="F138" s="17"/>
      <c r="G138" s="10"/>
      <c r="H138" s="16"/>
      <c r="I138" s="18"/>
    </row>
    <row r="139" spans="2:9" s="15" customFormat="1" ht="15" customHeight="1">
      <c r="B139" s="14"/>
      <c r="E139" s="16"/>
      <c r="F139" s="17"/>
      <c r="G139" s="10"/>
      <c r="H139" s="16"/>
      <c r="I139" s="18"/>
    </row>
    <row r="140" spans="2:9" s="15" customFormat="1" ht="15" customHeight="1">
      <c r="B140" s="14"/>
      <c r="E140" s="16"/>
      <c r="F140" s="17"/>
      <c r="G140" s="10"/>
      <c r="H140" s="16"/>
      <c r="I140" s="18"/>
    </row>
    <row r="141" spans="2:9" s="15" customFormat="1" ht="15" customHeight="1">
      <c r="B141" s="14"/>
      <c r="E141" s="16"/>
      <c r="F141" s="17"/>
      <c r="G141" s="10"/>
      <c r="H141" s="16"/>
      <c r="I141" s="18"/>
    </row>
    <row r="142" spans="2:9" s="15" customFormat="1" ht="15" customHeight="1">
      <c r="B142" s="14"/>
      <c r="E142" s="16"/>
      <c r="F142" s="17"/>
      <c r="G142" s="10"/>
      <c r="H142" s="16"/>
      <c r="I142" s="18"/>
    </row>
    <row r="143" spans="2:9" s="15" customFormat="1" ht="15" customHeight="1">
      <c r="B143" s="14"/>
      <c r="E143" s="16"/>
      <c r="F143" s="17"/>
      <c r="G143" s="10"/>
      <c r="H143" s="16"/>
      <c r="I143" s="18"/>
    </row>
    <row r="144" spans="2:9" s="15" customFormat="1" ht="15" customHeight="1">
      <c r="B144" s="14"/>
      <c r="E144" s="16"/>
      <c r="F144" s="17"/>
      <c r="G144" s="10"/>
      <c r="H144" s="16"/>
      <c r="I144" s="18"/>
    </row>
    <row r="145" spans="2:9" s="15" customFormat="1" ht="15" customHeight="1">
      <c r="B145" s="14"/>
      <c r="E145" s="16"/>
      <c r="F145" s="17"/>
      <c r="G145" s="10"/>
      <c r="H145" s="16"/>
      <c r="I145" s="18"/>
    </row>
    <row r="146" spans="2:9" s="15" customFormat="1" ht="15" customHeight="1">
      <c r="B146" s="14"/>
      <c r="E146" s="16"/>
      <c r="F146" s="17"/>
      <c r="G146" s="10"/>
      <c r="H146" s="16"/>
      <c r="I146" s="18"/>
    </row>
    <row r="147" spans="2:9" s="15" customFormat="1" ht="15" customHeight="1">
      <c r="B147" s="14"/>
      <c r="E147" s="16"/>
      <c r="F147" s="17"/>
      <c r="G147" s="10"/>
      <c r="H147" s="16"/>
      <c r="I147" s="18"/>
    </row>
    <row r="148" spans="2:9" s="15" customFormat="1" ht="15" customHeight="1">
      <c r="B148" s="14"/>
      <c r="E148" s="16"/>
      <c r="F148" s="17"/>
      <c r="G148" s="10"/>
      <c r="H148" s="16"/>
      <c r="I148" s="18"/>
    </row>
    <row r="149" spans="2:9" s="15" customFormat="1" ht="15" customHeight="1">
      <c r="B149" s="14"/>
      <c r="E149" s="16"/>
      <c r="F149" s="17"/>
      <c r="G149" s="10"/>
      <c r="H149" s="16"/>
      <c r="I149" s="18"/>
    </row>
    <row r="150" spans="2:9" s="15" customFormat="1" ht="15" customHeight="1">
      <c r="B150" s="14"/>
      <c r="E150" s="16"/>
      <c r="F150" s="17"/>
      <c r="G150" s="10"/>
      <c r="H150" s="16"/>
      <c r="I150" s="18"/>
    </row>
    <row r="151" spans="2:9" s="15" customFormat="1" ht="15" customHeight="1">
      <c r="B151" s="14"/>
      <c r="E151" s="16"/>
      <c r="F151" s="17"/>
      <c r="G151" s="10"/>
      <c r="H151" s="16"/>
      <c r="I151" s="18"/>
    </row>
    <row r="152" spans="2:9" s="15" customFormat="1" ht="15" customHeight="1">
      <c r="B152" s="14"/>
      <c r="E152" s="16"/>
      <c r="F152" s="17"/>
      <c r="G152" s="10"/>
      <c r="H152" s="16"/>
      <c r="I152" s="18"/>
    </row>
    <row r="153" spans="2:9" s="15" customFormat="1" ht="15" customHeight="1">
      <c r="B153" s="14"/>
      <c r="E153" s="16"/>
      <c r="F153" s="17"/>
      <c r="G153" s="10"/>
      <c r="H153" s="16"/>
      <c r="I153" s="18"/>
    </row>
    <row r="154" spans="2:9" s="15" customFormat="1" ht="15" customHeight="1">
      <c r="B154" s="14"/>
      <c r="E154" s="16"/>
      <c r="F154" s="17"/>
      <c r="G154" s="10"/>
      <c r="H154" s="16"/>
      <c r="I154" s="18"/>
    </row>
    <row r="155" spans="2:9" s="15" customFormat="1" ht="15" customHeight="1">
      <c r="B155" s="14"/>
      <c r="E155" s="16"/>
      <c r="F155" s="17"/>
      <c r="G155" s="10"/>
      <c r="H155" s="16"/>
      <c r="I155" s="18"/>
    </row>
    <row r="156" spans="2:9" s="15" customFormat="1" ht="15" customHeight="1">
      <c r="B156" s="14"/>
      <c r="E156" s="16"/>
      <c r="F156" s="17"/>
      <c r="G156" s="10"/>
      <c r="H156" s="16"/>
      <c r="I156" s="18"/>
    </row>
    <row r="157" spans="2:9" s="15" customFormat="1" ht="15" customHeight="1">
      <c r="B157" s="14"/>
      <c r="E157" s="16"/>
      <c r="F157" s="17"/>
      <c r="G157" s="10"/>
      <c r="H157" s="16"/>
      <c r="I157" s="18"/>
    </row>
    <row r="158" spans="2:9" s="15" customFormat="1" ht="15" customHeight="1">
      <c r="B158" s="14"/>
      <c r="E158" s="16"/>
      <c r="F158" s="17"/>
      <c r="G158" s="10"/>
      <c r="H158" s="16"/>
      <c r="I158" s="18"/>
    </row>
    <row r="159" spans="2:9" s="15" customFormat="1" ht="15" customHeight="1">
      <c r="B159" s="14"/>
      <c r="E159" s="16"/>
      <c r="F159" s="17"/>
      <c r="G159" s="10"/>
      <c r="H159" s="16"/>
      <c r="I159" s="18"/>
    </row>
    <row r="160" spans="2:9" s="15" customFormat="1" ht="15" customHeight="1">
      <c r="B160" s="14"/>
      <c r="E160" s="16"/>
      <c r="F160" s="17"/>
      <c r="G160" s="10"/>
      <c r="H160" s="16"/>
      <c r="I160" s="18"/>
    </row>
    <row r="161" spans="2:9" s="15" customFormat="1" ht="15" customHeight="1">
      <c r="B161" s="14"/>
      <c r="E161" s="16"/>
      <c r="F161" s="17"/>
      <c r="G161" s="10"/>
      <c r="H161" s="16"/>
      <c r="I161" s="18"/>
    </row>
    <row r="162" spans="2:9" s="15" customFormat="1" ht="15" customHeight="1">
      <c r="B162" s="14"/>
      <c r="E162" s="16"/>
      <c r="F162" s="17"/>
      <c r="G162" s="10"/>
      <c r="H162" s="16"/>
      <c r="I162" s="18"/>
    </row>
    <row r="163" spans="2:9" s="15" customFormat="1" ht="15" customHeight="1">
      <c r="B163" s="14"/>
      <c r="E163" s="16"/>
      <c r="F163" s="17"/>
      <c r="G163" s="10"/>
      <c r="H163" s="16"/>
      <c r="I163" s="18"/>
    </row>
    <row r="164" spans="2:9" s="15" customFormat="1" ht="15" customHeight="1">
      <c r="B164" s="14"/>
      <c r="E164" s="16"/>
      <c r="F164" s="17"/>
      <c r="G164" s="10"/>
      <c r="H164" s="16"/>
      <c r="I164" s="18"/>
    </row>
    <row r="165" spans="2:9" s="15" customFormat="1" ht="15" customHeight="1">
      <c r="B165" s="14"/>
      <c r="E165" s="16"/>
      <c r="F165" s="17"/>
      <c r="G165" s="10"/>
      <c r="H165" s="16"/>
      <c r="I165" s="18"/>
    </row>
    <row r="166" spans="2:9" s="15" customFormat="1" ht="15" customHeight="1">
      <c r="B166" s="14"/>
      <c r="E166" s="16"/>
      <c r="F166" s="17"/>
      <c r="G166" s="10"/>
      <c r="H166" s="16"/>
      <c r="I166" s="18"/>
    </row>
    <row r="167" spans="2:9" s="15" customFormat="1" ht="15" customHeight="1">
      <c r="B167" s="14"/>
      <c r="E167" s="16"/>
      <c r="F167" s="17"/>
      <c r="G167" s="10"/>
      <c r="H167" s="16"/>
      <c r="I167" s="18"/>
    </row>
    <row r="168" spans="2:9" s="15" customFormat="1" ht="15" customHeight="1">
      <c r="B168" s="14"/>
      <c r="E168" s="16"/>
      <c r="F168" s="17"/>
      <c r="G168" s="10"/>
      <c r="H168" s="16"/>
      <c r="I168" s="18"/>
    </row>
    <row r="169" spans="2:9" s="15" customFormat="1" ht="15" customHeight="1">
      <c r="B169" s="14"/>
      <c r="E169" s="16"/>
      <c r="F169" s="17"/>
      <c r="G169" s="10"/>
      <c r="H169" s="16"/>
      <c r="I169" s="18"/>
    </row>
    <row r="170" spans="2:9" s="15" customFormat="1" ht="15" customHeight="1">
      <c r="B170" s="14"/>
      <c r="E170" s="16"/>
      <c r="F170" s="17"/>
      <c r="G170" s="10"/>
      <c r="H170" s="16"/>
      <c r="I170" s="18"/>
    </row>
    <row r="171" spans="2:9" s="15" customFormat="1" ht="15" customHeight="1">
      <c r="B171" s="14"/>
      <c r="E171" s="16"/>
      <c r="F171" s="17"/>
      <c r="G171" s="10"/>
      <c r="H171" s="16"/>
      <c r="I171" s="18"/>
    </row>
    <row r="172" spans="2:9" s="15" customFormat="1" ht="15" customHeight="1">
      <c r="B172" s="14"/>
      <c r="E172" s="16"/>
      <c r="F172" s="17"/>
      <c r="G172" s="10"/>
      <c r="H172" s="16"/>
      <c r="I172" s="18"/>
    </row>
    <row r="173" spans="2:9" s="15" customFormat="1" ht="15" customHeight="1">
      <c r="B173" s="14"/>
      <c r="E173" s="16"/>
      <c r="F173" s="17"/>
      <c r="G173" s="10"/>
      <c r="H173" s="16"/>
      <c r="I173" s="18"/>
    </row>
    <row r="174" spans="2:9" s="15" customFormat="1" ht="15" customHeight="1">
      <c r="B174" s="14"/>
      <c r="E174" s="16"/>
      <c r="F174" s="17"/>
      <c r="G174" s="10"/>
      <c r="H174" s="16"/>
      <c r="I174" s="18"/>
    </row>
    <row r="175" spans="2:9" s="15" customFormat="1" ht="15" customHeight="1">
      <c r="B175" s="14"/>
      <c r="E175" s="16"/>
      <c r="F175" s="17"/>
      <c r="G175" s="10"/>
      <c r="H175" s="16"/>
      <c r="I175" s="18"/>
    </row>
    <row r="176" spans="2:9" s="15" customFormat="1" ht="15" customHeight="1">
      <c r="B176" s="14"/>
      <c r="E176" s="16"/>
      <c r="F176" s="17"/>
      <c r="G176" s="10"/>
      <c r="H176" s="16"/>
      <c r="I176" s="18"/>
    </row>
    <row r="177" spans="2:9" s="15" customFormat="1" ht="15" customHeight="1">
      <c r="B177" s="14"/>
      <c r="E177" s="16"/>
      <c r="F177" s="17"/>
      <c r="G177" s="10"/>
      <c r="H177" s="16"/>
      <c r="I177" s="18"/>
    </row>
    <row r="178" spans="2:9" s="15" customFormat="1" ht="15" customHeight="1">
      <c r="B178" s="14"/>
      <c r="E178" s="16"/>
      <c r="F178" s="17"/>
      <c r="G178" s="10"/>
      <c r="H178" s="16"/>
      <c r="I178" s="18"/>
    </row>
    <row r="179" spans="2:9" s="15" customFormat="1" ht="15" customHeight="1">
      <c r="B179" s="14"/>
      <c r="E179" s="16"/>
      <c r="F179" s="17"/>
      <c r="G179" s="10"/>
      <c r="H179" s="16"/>
      <c r="I179" s="18"/>
    </row>
    <row r="180" spans="2:9" s="15" customFormat="1" ht="15" customHeight="1">
      <c r="B180" s="14"/>
      <c r="E180" s="16"/>
      <c r="F180" s="17"/>
      <c r="G180" s="10"/>
      <c r="H180" s="16"/>
      <c r="I180" s="18"/>
    </row>
    <row r="181" spans="2:9" s="15" customFormat="1" ht="15" customHeight="1">
      <c r="B181" s="14"/>
      <c r="E181" s="16"/>
      <c r="F181" s="17"/>
      <c r="G181" s="10"/>
      <c r="H181" s="16"/>
      <c r="I181" s="18"/>
    </row>
    <row r="182" spans="2:9" s="15" customFormat="1" ht="15" customHeight="1">
      <c r="B182" s="14"/>
      <c r="E182" s="16"/>
      <c r="F182" s="17"/>
      <c r="G182" s="10"/>
      <c r="H182" s="16"/>
      <c r="I182" s="18"/>
    </row>
    <row r="183" spans="2:9" s="15" customFormat="1" ht="15" customHeight="1">
      <c r="B183" s="14"/>
      <c r="E183" s="16"/>
      <c r="F183" s="17"/>
      <c r="G183" s="10"/>
      <c r="H183" s="16"/>
      <c r="I183" s="18"/>
    </row>
    <row r="184" spans="2:9" s="15" customFormat="1" ht="15" customHeight="1">
      <c r="B184" s="14"/>
      <c r="E184" s="16"/>
      <c r="F184" s="17"/>
      <c r="G184" s="10"/>
      <c r="H184" s="16"/>
      <c r="I184" s="18"/>
    </row>
    <row r="185" spans="2:9" s="15" customFormat="1" ht="15" customHeight="1">
      <c r="B185" s="14"/>
      <c r="E185" s="16"/>
      <c r="F185" s="17"/>
      <c r="G185" s="10"/>
      <c r="H185" s="16"/>
      <c r="I185" s="18"/>
    </row>
    <row r="186" spans="2:9" s="15" customFormat="1" ht="15" customHeight="1">
      <c r="B186" s="14"/>
      <c r="E186" s="16"/>
      <c r="F186" s="17"/>
      <c r="G186" s="10"/>
      <c r="H186" s="16"/>
      <c r="I186" s="18"/>
    </row>
    <row r="187" spans="2:9" s="15" customFormat="1" ht="15" customHeight="1">
      <c r="B187" s="14"/>
      <c r="E187" s="16"/>
      <c r="F187" s="17"/>
      <c r="G187" s="10"/>
      <c r="H187" s="16"/>
      <c r="I187" s="18"/>
    </row>
    <row r="188" spans="2:9" s="15" customFormat="1" ht="15" customHeight="1">
      <c r="B188" s="14"/>
      <c r="E188" s="16"/>
      <c r="F188" s="17"/>
      <c r="G188" s="10"/>
      <c r="H188" s="16"/>
      <c r="I188" s="18"/>
    </row>
    <row r="189" spans="2:9" s="15" customFormat="1" ht="15" customHeight="1">
      <c r="B189" s="14"/>
      <c r="E189" s="16"/>
      <c r="F189" s="17"/>
      <c r="G189" s="10"/>
      <c r="H189" s="16"/>
      <c r="I189" s="18"/>
    </row>
    <row r="190" spans="2:9" s="15" customFormat="1" ht="15" customHeight="1">
      <c r="B190" s="14"/>
      <c r="E190" s="16"/>
      <c r="F190" s="17"/>
      <c r="G190" s="10"/>
      <c r="H190" s="16"/>
      <c r="I190" s="18"/>
    </row>
    <row r="191" spans="2:9" s="15" customFormat="1" ht="15" customHeight="1">
      <c r="B191" s="14"/>
      <c r="E191" s="16"/>
      <c r="F191" s="17"/>
      <c r="G191" s="10"/>
      <c r="H191" s="16"/>
      <c r="I191" s="18"/>
    </row>
    <row r="192" spans="2:9" s="15" customFormat="1" ht="15" customHeight="1">
      <c r="B192" s="14"/>
      <c r="E192" s="16"/>
      <c r="F192" s="17"/>
      <c r="G192" s="10"/>
      <c r="H192" s="16"/>
      <c r="I192" s="18"/>
    </row>
    <row r="193" spans="2:9" s="15" customFormat="1" ht="15" customHeight="1">
      <c r="B193" s="14"/>
      <c r="E193" s="16"/>
      <c r="F193" s="17"/>
      <c r="G193" s="10"/>
      <c r="H193" s="16"/>
      <c r="I193" s="18"/>
    </row>
    <row r="194" spans="2:9" s="15" customFormat="1" ht="15" customHeight="1">
      <c r="B194" s="14"/>
      <c r="E194" s="16"/>
      <c r="F194" s="17"/>
      <c r="G194" s="10"/>
      <c r="H194" s="16"/>
      <c r="I194" s="18"/>
    </row>
    <row r="195" spans="2:9" s="15" customFormat="1" ht="15" customHeight="1">
      <c r="B195" s="14"/>
      <c r="E195" s="16"/>
      <c r="F195" s="17"/>
      <c r="G195" s="10"/>
      <c r="H195" s="16"/>
      <c r="I195" s="18"/>
    </row>
    <row r="196" spans="2:9" s="15" customFormat="1" ht="15" customHeight="1">
      <c r="B196" s="14"/>
      <c r="E196" s="16"/>
      <c r="F196" s="17"/>
      <c r="G196" s="10"/>
      <c r="H196" s="16"/>
      <c r="I196" s="18"/>
    </row>
    <row r="197" spans="2:9" s="15" customFormat="1" ht="15" customHeight="1">
      <c r="B197" s="14"/>
      <c r="E197" s="16"/>
      <c r="F197" s="17"/>
      <c r="G197" s="10"/>
      <c r="H197" s="16"/>
      <c r="I197" s="18"/>
    </row>
    <row r="198" spans="2:9" s="15" customFormat="1" ht="15" customHeight="1">
      <c r="B198" s="14"/>
      <c r="E198" s="16"/>
      <c r="F198" s="17"/>
      <c r="G198" s="10"/>
      <c r="H198" s="16"/>
      <c r="I198" s="18"/>
    </row>
    <row r="199" spans="2:9" s="15" customFormat="1" ht="15" customHeight="1">
      <c r="B199" s="14"/>
      <c r="E199" s="16"/>
      <c r="F199" s="17"/>
      <c r="G199" s="10"/>
      <c r="H199" s="16"/>
      <c r="I199" s="18"/>
    </row>
    <row r="200" spans="2:9" s="15" customFormat="1" ht="15" customHeight="1">
      <c r="B200" s="14"/>
      <c r="E200" s="16"/>
      <c r="F200" s="17"/>
      <c r="G200" s="10"/>
      <c r="H200" s="16"/>
      <c r="I200" s="18"/>
    </row>
    <row r="201" spans="2:9" s="15" customFormat="1" ht="15" customHeight="1">
      <c r="B201" s="14"/>
      <c r="E201" s="16"/>
      <c r="F201" s="17"/>
      <c r="G201" s="10"/>
      <c r="H201" s="16"/>
      <c r="I201" s="18"/>
    </row>
    <row r="202" spans="2:9" s="15" customFormat="1" ht="15" customHeight="1">
      <c r="B202" s="14"/>
      <c r="E202" s="16"/>
      <c r="F202" s="17"/>
      <c r="G202" s="10"/>
      <c r="H202" s="16"/>
      <c r="I202" s="18"/>
    </row>
    <row r="203" spans="2:9" s="15" customFormat="1" ht="15" customHeight="1">
      <c r="B203" s="14"/>
      <c r="E203" s="16"/>
      <c r="F203" s="17"/>
      <c r="G203" s="10"/>
      <c r="H203" s="16"/>
      <c r="I203" s="18"/>
    </row>
    <row r="204" spans="2:9" s="15" customFormat="1" ht="15" customHeight="1">
      <c r="B204" s="14"/>
      <c r="E204" s="16"/>
      <c r="F204" s="17"/>
      <c r="G204" s="10"/>
      <c r="H204" s="16"/>
      <c r="I204" s="18"/>
    </row>
    <row r="205" spans="2:9" s="2" customFormat="1" ht="15" customHeight="1">
      <c r="B205" s="1"/>
      <c r="E205" s="3"/>
      <c r="F205" s="4"/>
      <c r="G205" s="5"/>
      <c r="H205" s="3"/>
      <c r="I205" s="6"/>
    </row>
    <row r="206" spans="2:9" s="2" customFormat="1" ht="15" customHeight="1">
      <c r="B206" s="1"/>
      <c r="E206" s="3"/>
      <c r="F206" s="4"/>
      <c r="G206" s="5"/>
      <c r="H206" s="3"/>
      <c r="I206" s="6"/>
    </row>
    <row r="207" spans="2:9" s="2" customFormat="1" ht="15" customHeight="1">
      <c r="B207" s="1"/>
      <c r="E207" s="3"/>
      <c r="F207" s="4"/>
      <c r="G207" s="5"/>
      <c r="H207" s="3"/>
      <c r="I207" s="6"/>
    </row>
    <row r="208" spans="2:9" s="2" customFormat="1" ht="15" customHeight="1">
      <c r="B208" s="1"/>
      <c r="E208" s="3"/>
      <c r="F208" s="4"/>
      <c r="G208" s="5"/>
      <c r="H208" s="3"/>
      <c r="I208" s="6"/>
    </row>
    <row r="209" spans="2:9" s="2" customFormat="1" ht="15" customHeight="1">
      <c r="B209" s="1"/>
      <c r="E209" s="3"/>
      <c r="F209" s="4"/>
      <c r="G209" s="5"/>
      <c r="H209" s="3"/>
      <c r="I209" s="6"/>
    </row>
    <row r="210" spans="2:9" s="2" customFormat="1" ht="15" customHeight="1">
      <c r="B210" s="1"/>
      <c r="E210" s="3"/>
      <c r="F210" s="4"/>
      <c r="G210" s="5"/>
      <c r="H210" s="3"/>
      <c r="I210" s="6"/>
    </row>
    <row r="211" spans="2:9" s="2" customFormat="1" ht="15" customHeight="1">
      <c r="B211" s="1"/>
      <c r="E211" s="3"/>
      <c r="F211" s="4"/>
      <c r="G211" s="5"/>
      <c r="H211" s="3"/>
      <c r="I211" s="6"/>
    </row>
    <row r="212" spans="2:9" s="2" customFormat="1" ht="15" customHeight="1">
      <c r="B212" s="1"/>
      <c r="E212" s="3"/>
      <c r="F212" s="4"/>
      <c r="G212" s="5"/>
      <c r="H212" s="3"/>
      <c r="I212" s="6"/>
    </row>
    <row r="213" spans="2:9" s="2" customFormat="1" ht="15" customHeight="1">
      <c r="B213" s="1"/>
      <c r="E213" s="3"/>
      <c r="F213" s="4"/>
      <c r="G213" s="5"/>
      <c r="H213" s="3"/>
      <c r="I213" s="6"/>
    </row>
    <row r="214" spans="2:9" s="2" customFormat="1" ht="15" customHeight="1">
      <c r="B214" s="1"/>
      <c r="E214" s="3"/>
      <c r="F214" s="4"/>
      <c r="G214" s="5"/>
      <c r="H214" s="3"/>
      <c r="I214" s="6"/>
    </row>
    <row r="215" spans="2:9" s="2" customFormat="1" ht="15" customHeight="1">
      <c r="B215" s="1"/>
      <c r="E215" s="3"/>
      <c r="F215" s="4"/>
      <c r="G215" s="5"/>
      <c r="H215" s="3"/>
      <c r="I215" s="6"/>
    </row>
    <row r="216" spans="2:9" s="2" customFormat="1" ht="15" customHeight="1">
      <c r="B216" s="1"/>
      <c r="E216" s="3"/>
      <c r="F216" s="4"/>
      <c r="G216" s="5"/>
      <c r="H216" s="3"/>
      <c r="I216" s="6"/>
    </row>
    <row r="217" spans="2:9" s="2" customFormat="1" ht="15" customHeight="1">
      <c r="B217" s="1"/>
      <c r="E217" s="3"/>
      <c r="F217" s="4"/>
      <c r="G217" s="5"/>
      <c r="H217" s="3"/>
      <c r="I217" s="6"/>
    </row>
    <row r="218" spans="2:9" s="2" customFormat="1" ht="15" customHeight="1">
      <c r="B218" s="1"/>
      <c r="E218" s="3"/>
      <c r="F218" s="4"/>
      <c r="G218" s="5"/>
      <c r="H218" s="3"/>
      <c r="I218" s="6"/>
    </row>
    <row r="219" spans="2:9" s="2" customFormat="1" ht="15" customHeight="1">
      <c r="B219" s="1"/>
      <c r="E219" s="3"/>
      <c r="F219" s="4"/>
      <c r="G219" s="5"/>
      <c r="H219" s="3"/>
      <c r="I219" s="6"/>
    </row>
    <row r="220" spans="2:9" s="2" customFormat="1" ht="15" customHeight="1">
      <c r="B220" s="1"/>
      <c r="E220" s="3"/>
      <c r="F220" s="4"/>
      <c r="G220" s="5"/>
      <c r="H220" s="3"/>
      <c r="I220" s="6"/>
    </row>
    <row r="221" spans="2:9" s="2" customFormat="1" ht="15" customHeight="1">
      <c r="B221" s="1"/>
      <c r="E221" s="3"/>
      <c r="F221" s="4"/>
      <c r="G221" s="5"/>
      <c r="H221" s="3"/>
      <c r="I221" s="6"/>
    </row>
    <row r="222" spans="2:9" s="2" customFormat="1" ht="15" customHeight="1">
      <c r="B222" s="1"/>
      <c r="E222" s="3"/>
      <c r="F222" s="4"/>
      <c r="G222" s="5"/>
      <c r="H222" s="3"/>
      <c r="I222" s="6"/>
    </row>
    <row r="223" spans="2:9" s="2" customFormat="1" ht="15" customHeight="1">
      <c r="B223" s="1"/>
      <c r="E223" s="3"/>
      <c r="F223" s="4"/>
      <c r="G223" s="5"/>
      <c r="H223" s="3"/>
      <c r="I223" s="6"/>
    </row>
    <row r="224" spans="2:9" s="2" customFormat="1" ht="15" customHeight="1">
      <c r="B224" s="1"/>
      <c r="E224" s="3"/>
      <c r="F224" s="4"/>
      <c r="G224" s="5"/>
      <c r="H224" s="3"/>
      <c r="I224" s="6"/>
    </row>
    <row r="225" spans="2:9" s="2" customFormat="1" ht="15" customHeight="1">
      <c r="B225" s="1"/>
      <c r="E225" s="3"/>
      <c r="F225" s="4"/>
      <c r="G225" s="5"/>
      <c r="H225" s="3"/>
      <c r="I225" s="6"/>
    </row>
    <row r="226" spans="2:9" s="2" customFormat="1" ht="15" customHeight="1">
      <c r="B226" s="1"/>
      <c r="E226" s="3"/>
      <c r="F226" s="4"/>
      <c r="G226" s="5"/>
      <c r="H226" s="3"/>
      <c r="I226" s="6"/>
    </row>
    <row r="227" spans="2:9" s="2" customFormat="1" ht="15" customHeight="1">
      <c r="B227" s="1"/>
      <c r="E227" s="3"/>
      <c r="F227" s="4"/>
      <c r="G227" s="5"/>
      <c r="H227" s="3"/>
      <c r="I227" s="6"/>
    </row>
    <row r="228" spans="2:9" s="2" customFormat="1" ht="15" customHeight="1">
      <c r="B228" s="1"/>
      <c r="E228" s="3"/>
      <c r="F228" s="4"/>
      <c r="G228" s="5"/>
      <c r="H228" s="3"/>
      <c r="I228" s="6"/>
    </row>
    <row r="229" spans="2:9" s="2" customFormat="1" ht="15" customHeight="1">
      <c r="B229" s="1"/>
      <c r="E229" s="3"/>
      <c r="F229" s="4"/>
      <c r="G229" s="5"/>
      <c r="H229" s="3"/>
      <c r="I229" s="6"/>
    </row>
    <row r="230" spans="2:9" s="2" customFormat="1" ht="15" customHeight="1">
      <c r="B230" s="1"/>
      <c r="E230" s="3"/>
      <c r="F230" s="4"/>
      <c r="G230" s="5"/>
      <c r="H230" s="3"/>
      <c r="I230" s="6"/>
    </row>
    <row r="231" spans="2:9" s="2" customFormat="1" ht="15" customHeight="1">
      <c r="B231" s="1"/>
      <c r="E231" s="3"/>
      <c r="F231" s="4"/>
      <c r="G231" s="5"/>
      <c r="H231" s="3"/>
      <c r="I231" s="6"/>
    </row>
    <row r="232" spans="2:9" s="2" customFormat="1" ht="15" customHeight="1">
      <c r="B232" s="1"/>
      <c r="E232" s="3"/>
      <c r="F232" s="4"/>
      <c r="G232" s="5"/>
      <c r="H232" s="3"/>
      <c r="I232" s="6"/>
    </row>
    <row r="233" spans="2:9" s="2" customFormat="1" ht="15" customHeight="1">
      <c r="B233" s="1"/>
      <c r="E233" s="3"/>
      <c r="F233" s="4"/>
      <c r="G233" s="5"/>
      <c r="H233" s="3"/>
      <c r="I233" s="6"/>
    </row>
    <row r="234" spans="2:9" s="2" customFormat="1" ht="15" customHeight="1">
      <c r="B234" s="1"/>
      <c r="E234" s="3"/>
      <c r="F234" s="4"/>
      <c r="G234" s="5"/>
      <c r="H234" s="3"/>
      <c r="I234" s="6"/>
    </row>
    <row r="235" spans="2:9" s="2" customFormat="1" ht="15" customHeight="1">
      <c r="B235" s="1"/>
      <c r="E235" s="3"/>
      <c r="F235" s="4"/>
      <c r="G235" s="5"/>
      <c r="H235" s="3"/>
      <c r="I235" s="6"/>
    </row>
    <row r="236" spans="2:9" s="2" customFormat="1" ht="15" customHeight="1">
      <c r="B236" s="1"/>
      <c r="E236" s="3"/>
      <c r="F236" s="4"/>
      <c r="G236" s="5"/>
      <c r="H236" s="3"/>
      <c r="I236" s="6"/>
    </row>
    <row r="237" spans="2:9" s="2" customFormat="1" ht="15" customHeight="1">
      <c r="B237" s="1"/>
      <c r="E237" s="3"/>
      <c r="F237" s="4"/>
      <c r="G237" s="5"/>
      <c r="H237" s="3"/>
      <c r="I237" s="6"/>
    </row>
    <row r="238" spans="2:9" s="2" customFormat="1" ht="15" customHeight="1">
      <c r="B238" s="1"/>
      <c r="E238" s="3"/>
      <c r="F238" s="4"/>
      <c r="G238" s="5"/>
      <c r="H238" s="3"/>
      <c r="I238" s="6"/>
    </row>
    <row r="239" spans="2:9" s="2" customFormat="1" ht="15" customHeight="1">
      <c r="B239" s="1"/>
      <c r="E239" s="3"/>
      <c r="F239" s="4"/>
      <c r="G239" s="5"/>
      <c r="H239" s="3"/>
      <c r="I239" s="6"/>
    </row>
    <row r="240" spans="2:9" s="2" customFormat="1" ht="15" customHeight="1">
      <c r="B240" s="1"/>
      <c r="E240" s="3"/>
      <c r="F240" s="4"/>
      <c r="G240" s="5"/>
      <c r="H240" s="3"/>
      <c r="I240" s="6"/>
    </row>
    <row r="241" spans="2:9" s="2" customFormat="1" ht="15" customHeight="1">
      <c r="B241" s="1"/>
      <c r="E241" s="3"/>
      <c r="F241" s="4"/>
      <c r="G241" s="5"/>
      <c r="H241" s="3"/>
      <c r="I241" s="6"/>
    </row>
    <row r="242" spans="2:9" s="2" customFormat="1" ht="15" customHeight="1">
      <c r="B242" s="1"/>
      <c r="E242" s="3"/>
      <c r="F242" s="4"/>
      <c r="G242" s="5"/>
      <c r="H242" s="3"/>
      <c r="I242" s="6"/>
    </row>
    <row r="243" spans="2:9" s="2" customFormat="1" ht="15" customHeight="1">
      <c r="B243" s="1"/>
      <c r="E243" s="3"/>
      <c r="F243" s="4"/>
      <c r="G243" s="5"/>
      <c r="H243" s="3"/>
      <c r="I243" s="6"/>
    </row>
    <row r="244" spans="2:9" s="2" customFormat="1" ht="15" customHeight="1">
      <c r="B244" s="1"/>
      <c r="E244" s="3"/>
      <c r="F244" s="4"/>
      <c r="G244" s="5"/>
      <c r="H244" s="3"/>
      <c r="I244" s="6"/>
    </row>
    <row r="245" spans="2:9" s="2" customFormat="1" ht="15" customHeight="1">
      <c r="B245" s="1"/>
      <c r="E245" s="3"/>
      <c r="F245" s="4"/>
      <c r="G245" s="5"/>
      <c r="H245" s="3"/>
      <c r="I245" s="6"/>
    </row>
    <row r="246" spans="2:9" s="2" customFormat="1" ht="15" customHeight="1">
      <c r="B246" s="1"/>
      <c r="E246" s="3"/>
      <c r="F246" s="4"/>
      <c r="G246" s="5"/>
      <c r="H246" s="3"/>
      <c r="I246" s="6"/>
    </row>
    <row r="247" spans="2:9" s="2" customFormat="1" ht="15" customHeight="1">
      <c r="B247" s="1"/>
      <c r="E247" s="3"/>
      <c r="F247" s="4"/>
      <c r="G247" s="5"/>
      <c r="H247" s="3"/>
      <c r="I247" s="6"/>
    </row>
    <row r="248" spans="2:9" s="2" customFormat="1" ht="15" customHeight="1">
      <c r="B248" s="1"/>
      <c r="E248" s="3"/>
      <c r="F248" s="4"/>
      <c r="G248" s="5"/>
      <c r="H248" s="3"/>
      <c r="I248" s="6"/>
    </row>
    <row r="249" spans="2:9" s="2" customFormat="1" ht="15" customHeight="1">
      <c r="B249" s="1"/>
      <c r="E249" s="3"/>
      <c r="F249" s="4"/>
      <c r="G249" s="5"/>
      <c r="H249" s="3"/>
      <c r="I249" s="6"/>
    </row>
    <row r="250" spans="2:9" s="2" customFormat="1" ht="15" customHeight="1">
      <c r="B250" s="1"/>
      <c r="E250" s="3"/>
      <c r="F250" s="4"/>
      <c r="G250" s="5"/>
      <c r="H250" s="3"/>
      <c r="I250" s="6"/>
    </row>
    <row r="251" spans="2:9" s="2" customFormat="1" ht="15" customHeight="1">
      <c r="B251" s="1"/>
      <c r="E251" s="3"/>
      <c r="F251" s="4"/>
      <c r="G251" s="5"/>
      <c r="H251" s="3"/>
      <c r="I251" s="6"/>
    </row>
    <row r="252" spans="2:9" s="2" customFormat="1" ht="15" customHeight="1">
      <c r="B252" s="1"/>
      <c r="E252" s="3"/>
      <c r="F252" s="4"/>
      <c r="G252" s="5"/>
      <c r="H252" s="3"/>
      <c r="I252" s="6"/>
    </row>
    <row r="253" spans="2:9" s="2" customFormat="1" ht="15" customHeight="1">
      <c r="B253" s="1"/>
      <c r="E253" s="3"/>
      <c r="F253" s="4"/>
      <c r="G253" s="5"/>
      <c r="H253" s="3"/>
      <c r="I253" s="6"/>
    </row>
    <row r="254" spans="2:9" s="2" customFormat="1" ht="15" customHeight="1">
      <c r="B254" s="1"/>
      <c r="E254" s="3"/>
      <c r="F254" s="4"/>
      <c r="G254" s="5"/>
      <c r="H254" s="3"/>
      <c r="I254" s="6"/>
    </row>
    <row r="255" spans="2:9" s="2" customFormat="1" ht="15" customHeight="1">
      <c r="B255" s="1"/>
      <c r="E255" s="3"/>
      <c r="F255" s="4"/>
      <c r="G255" s="5"/>
      <c r="H255" s="3"/>
      <c r="I255" s="6"/>
    </row>
    <row r="256" spans="2:9" s="2" customFormat="1" ht="15" customHeight="1">
      <c r="B256" s="1"/>
      <c r="E256" s="3"/>
      <c r="F256" s="4"/>
      <c r="G256" s="5"/>
      <c r="H256" s="3"/>
      <c r="I256" s="6"/>
    </row>
    <row r="257" spans="2:9" s="2" customFormat="1" ht="15" customHeight="1">
      <c r="B257" s="1"/>
      <c r="E257" s="3"/>
      <c r="F257" s="4"/>
      <c r="G257" s="5"/>
      <c r="H257" s="3"/>
      <c r="I257" s="6"/>
    </row>
    <row r="258" spans="2:9" s="2" customFormat="1" ht="15" customHeight="1">
      <c r="B258" s="1"/>
      <c r="E258" s="3"/>
      <c r="F258" s="4"/>
      <c r="G258" s="5"/>
      <c r="H258" s="3"/>
      <c r="I258" s="6"/>
    </row>
    <row r="259" spans="2:9" s="2" customFormat="1" ht="15" customHeight="1">
      <c r="B259" s="1"/>
      <c r="E259" s="3"/>
      <c r="F259" s="4"/>
      <c r="G259" s="5"/>
      <c r="H259" s="3"/>
      <c r="I259" s="6"/>
    </row>
    <row r="260" spans="2:9" s="2" customFormat="1" ht="15" customHeight="1">
      <c r="B260" s="1"/>
      <c r="E260" s="3"/>
      <c r="F260" s="4"/>
      <c r="G260" s="5"/>
      <c r="H260" s="3"/>
      <c r="I260" s="6"/>
    </row>
    <row r="261" spans="2:9" s="2" customFormat="1" ht="15" customHeight="1">
      <c r="B261" s="1"/>
      <c r="E261" s="3"/>
      <c r="F261" s="4"/>
      <c r="G261" s="5"/>
      <c r="H261" s="3"/>
      <c r="I261" s="6"/>
    </row>
    <row r="262" spans="2:9" s="2" customFormat="1" ht="15" customHeight="1">
      <c r="B262" s="1"/>
      <c r="E262" s="3"/>
      <c r="F262" s="4"/>
      <c r="G262" s="5"/>
      <c r="H262" s="3"/>
      <c r="I262" s="6"/>
    </row>
    <row r="263" spans="2:9" s="2" customFormat="1" ht="15" customHeight="1">
      <c r="B263" s="1"/>
      <c r="E263" s="3"/>
      <c r="F263" s="4"/>
      <c r="G263" s="5"/>
      <c r="H263" s="3"/>
      <c r="I263" s="6"/>
    </row>
    <row r="264" spans="2:9" s="2" customFormat="1" ht="15" customHeight="1">
      <c r="B264" s="1"/>
      <c r="E264" s="3"/>
      <c r="F264" s="4"/>
      <c r="G264" s="5"/>
      <c r="H264" s="3"/>
      <c r="I264" s="6"/>
    </row>
    <row r="265" spans="2:9" s="2" customFormat="1" ht="15" customHeight="1">
      <c r="B265" s="1"/>
      <c r="E265" s="3"/>
      <c r="F265" s="4"/>
      <c r="G265" s="5"/>
      <c r="H265" s="3"/>
      <c r="I265" s="6"/>
    </row>
    <row r="266" spans="2:9" s="2" customFormat="1" ht="15" customHeight="1">
      <c r="B266" s="1"/>
      <c r="E266" s="3"/>
      <c r="F266" s="4"/>
      <c r="G266" s="5"/>
      <c r="H266" s="3"/>
      <c r="I266" s="6"/>
    </row>
    <row r="267" spans="2:9" s="2" customFormat="1" ht="15" customHeight="1">
      <c r="B267" s="1"/>
      <c r="E267" s="3"/>
      <c r="F267" s="4"/>
      <c r="G267" s="5"/>
      <c r="H267" s="3"/>
      <c r="I267" s="6"/>
    </row>
    <row r="268" spans="2:9" s="2" customFormat="1" ht="15" customHeight="1">
      <c r="B268" s="1"/>
      <c r="E268" s="3"/>
      <c r="F268" s="4"/>
      <c r="G268" s="5"/>
      <c r="H268" s="3"/>
      <c r="I268" s="6"/>
    </row>
    <row r="269" spans="2:9" s="2" customFormat="1" ht="15" customHeight="1">
      <c r="B269" s="1"/>
      <c r="E269" s="3"/>
      <c r="F269" s="4"/>
      <c r="G269" s="5"/>
      <c r="H269" s="3"/>
      <c r="I269" s="6"/>
    </row>
    <row r="270" spans="2:9" s="2" customFormat="1" ht="15" customHeight="1">
      <c r="B270" s="1"/>
      <c r="E270" s="3"/>
      <c r="F270" s="4"/>
      <c r="G270" s="5"/>
      <c r="H270" s="3"/>
      <c r="I270" s="6"/>
    </row>
    <row r="271" spans="2:9" s="2" customFormat="1" ht="15" customHeight="1">
      <c r="B271" s="1"/>
      <c r="E271" s="3"/>
      <c r="F271" s="4"/>
      <c r="G271" s="5"/>
      <c r="H271" s="3"/>
      <c r="I271" s="6"/>
    </row>
    <row r="272" spans="2:9" s="2" customFormat="1" ht="15" customHeight="1">
      <c r="B272" s="1"/>
      <c r="E272" s="3"/>
      <c r="F272" s="4"/>
      <c r="G272" s="5"/>
      <c r="H272" s="3"/>
      <c r="I272" s="6"/>
    </row>
    <row r="273" spans="2:9" s="2" customFormat="1" ht="15" customHeight="1">
      <c r="B273" s="1"/>
      <c r="E273" s="3"/>
      <c r="F273" s="4"/>
      <c r="G273" s="5"/>
      <c r="H273" s="3"/>
      <c r="I273" s="6"/>
    </row>
    <row r="274" spans="2:9" s="2" customFormat="1" ht="15" customHeight="1">
      <c r="B274" s="1"/>
      <c r="E274" s="3"/>
      <c r="F274" s="4"/>
      <c r="G274" s="5"/>
      <c r="H274" s="3"/>
      <c r="I274" s="6"/>
    </row>
    <row r="275" spans="2:9" s="2" customFormat="1" ht="15" customHeight="1">
      <c r="B275" s="1"/>
      <c r="E275" s="3"/>
      <c r="F275" s="4"/>
      <c r="G275" s="5"/>
      <c r="H275" s="3"/>
      <c r="I275" s="6"/>
    </row>
    <row r="276" spans="2:9" s="2" customFormat="1" ht="15" customHeight="1">
      <c r="B276" s="1"/>
      <c r="E276" s="3"/>
      <c r="F276" s="4"/>
      <c r="G276" s="5"/>
      <c r="H276" s="3"/>
      <c r="I276" s="6"/>
    </row>
    <row r="277" spans="2:9" s="2" customFormat="1" ht="15" customHeight="1">
      <c r="B277" s="1"/>
      <c r="E277" s="3"/>
      <c r="F277" s="4"/>
      <c r="G277" s="5"/>
      <c r="H277" s="3"/>
      <c r="I277" s="6"/>
    </row>
    <row r="278" spans="2:9" s="2" customFormat="1" ht="15" customHeight="1">
      <c r="B278" s="1"/>
      <c r="E278" s="3"/>
      <c r="F278" s="4"/>
      <c r="G278" s="5"/>
      <c r="H278" s="3"/>
      <c r="I278" s="6"/>
    </row>
    <row r="279" spans="2:9" s="2" customFormat="1" ht="15" customHeight="1">
      <c r="B279" s="1"/>
      <c r="E279" s="3"/>
      <c r="F279" s="4"/>
      <c r="G279" s="5"/>
      <c r="H279" s="3"/>
      <c r="I279" s="6"/>
    </row>
    <row r="280" spans="2:9" s="2" customFormat="1" ht="15" customHeight="1">
      <c r="B280" s="1"/>
      <c r="E280" s="3"/>
      <c r="F280" s="4"/>
      <c r="G280" s="5"/>
      <c r="H280" s="3"/>
      <c r="I280" s="6"/>
    </row>
    <row r="281" spans="2:9" s="2" customFormat="1" ht="15" customHeight="1">
      <c r="B281" s="1"/>
      <c r="E281" s="3"/>
      <c r="F281" s="4"/>
      <c r="G281" s="5"/>
      <c r="H281" s="3"/>
      <c r="I281" s="6"/>
    </row>
    <row r="282" spans="2:9" s="2" customFormat="1" ht="15" customHeight="1">
      <c r="B282" s="1"/>
      <c r="E282" s="3"/>
      <c r="F282" s="4"/>
      <c r="G282" s="5"/>
      <c r="H282" s="3"/>
      <c r="I282" s="6"/>
    </row>
    <row r="283" spans="2:9" s="2" customFormat="1" ht="15" customHeight="1">
      <c r="B283" s="1"/>
      <c r="E283" s="3"/>
      <c r="F283" s="4"/>
      <c r="G283" s="5"/>
      <c r="H283" s="3"/>
      <c r="I283" s="6"/>
    </row>
    <row r="284" spans="2:9" s="2" customFormat="1" ht="15" customHeight="1">
      <c r="B284" s="1"/>
      <c r="E284" s="3"/>
      <c r="F284" s="4"/>
      <c r="G284" s="5"/>
      <c r="H284" s="3"/>
      <c r="I284" s="6"/>
    </row>
    <row r="285" spans="2:9" s="2" customFormat="1" ht="15" customHeight="1">
      <c r="B285" s="1"/>
      <c r="E285" s="3"/>
      <c r="F285" s="4"/>
      <c r="G285" s="5"/>
      <c r="H285" s="3"/>
      <c r="I285" s="6"/>
    </row>
    <row r="286" spans="2:9" s="2" customFormat="1" ht="15" customHeight="1">
      <c r="B286" s="1"/>
      <c r="E286" s="3"/>
      <c r="F286" s="4"/>
      <c r="G286" s="5"/>
      <c r="H286" s="3"/>
      <c r="I286" s="6"/>
    </row>
    <row r="287" spans="2:9" s="2" customFormat="1" ht="15" customHeight="1">
      <c r="B287" s="1"/>
      <c r="E287" s="3"/>
      <c r="F287" s="4"/>
      <c r="G287" s="5"/>
      <c r="H287" s="3"/>
      <c r="I287" s="6"/>
    </row>
    <row r="288" spans="2:9" s="2" customFormat="1" ht="15" customHeight="1">
      <c r="B288" s="1"/>
      <c r="E288" s="3"/>
      <c r="F288" s="4"/>
      <c r="G288" s="5"/>
      <c r="H288" s="3"/>
      <c r="I288" s="6"/>
    </row>
    <row r="289" spans="2:9" s="2" customFormat="1" ht="15" customHeight="1">
      <c r="B289" s="1"/>
      <c r="E289" s="3"/>
      <c r="F289" s="4"/>
      <c r="G289" s="5"/>
      <c r="H289" s="3"/>
      <c r="I289" s="6"/>
    </row>
    <row r="290" spans="2:9" s="2" customFormat="1" ht="15" customHeight="1">
      <c r="B290" s="1"/>
      <c r="E290" s="3"/>
      <c r="F290" s="4"/>
      <c r="G290" s="5"/>
      <c r="H290" s="3"/>
      <c r="I290" s="6"/>
    </row>
    <row r="291" spans="2:9" s="2" customFormat="1" ht="15" customHeight="1">
      <c r="B291" s="1"/>
      <c r="E291" s="3"/>
      <c r="F291" s="4"/>
      <c r="G291" s="5"/>
      <c r="H291" s="3"/>
      <c r="I291" s="6"/>
    </row>
    <row r="292" spans="2:9" s="2" customFormat="1" ht="15" customHeight="1">
      <c r="B292" s="1"/>
      <c r="E292" s="3"/>
      <c r="F292" s="4"/>
      <c r="G292" s="5"/>
      <c r="H292" s="3"/>
      <c r="I292" s="6"/>
    </row>
    <row r="293" spans="2:9" s="2" customFormat="1" ht="15" customHeight="1">
      <c r="B293" s="1"/>
      <c r="E293" s="3"/>
      <c r="F293" s="4"/>
      <c r="G293" s="5"/>
      <c r="H293" s="3"/>
      <c r="I293" s="6"/>
    </row>
    <row r="294" spans="2:9" s="2" customFormat="1" ht="15" customHeight="1">
      <c r="B294" s="1"/>
      <c r="E294" s="3"/>
      <c r="F294" s="4"/>
      <c r="G294" s="5"/>
      <c r="H294" s="3"/>
      <c r="I294" s="6"/>
    </row>
    <row r="295" spans="2:9" s="2" customFormat="1" ht="15" customHeight="1">
      <c r="B295" s="1"/>
      <c r="E295" s="3"/>
      <c r="F295" s="4"/>
      <c r="G295" s="5"/>
      <c r="H295" s="3"/>
      <c r="I295" s="6"/>
    </row>
    <row r="296" spans="2:9" s="2" customFormat="1" ht="15" customHeight="1">
      <c r="B296" s="1"/>
      <c r="E296" s="3"/>
      <c r="F296" s="4"/>
      <c r="G296" s="5"/>
      <c r="H296" s="3"/>
      <c r="I296" s="6"/>
    </row>
    <row r="297" spans="2:9" s="2" customFormat="1" ht="15" customHeight="1">
      <c r="B297" s="1"/>
      <c r="E297" s="3"/>
      <c r="F297" s="4"/>
      <c r="G297" s="5"/>
      <c r="H297" s="3"/>
      <c r="I297" s="6"/>
    </row>
    <row r="298" spans="2:9" s="2" customFormat="1" ht="15" customHeight="1">
      <c r="B298" s="1"/>
      <c r="E298" s="3"/>
      <c r="F298" s="4"/>
      <c r="G298" s="5"/>
      <c r="H298" s="3"/>
      <c r="I298" s="6"/>
    </row>
    <row r="299" spans="2:9" s="2" customFormat="1" ht="15" customHeight="1">
      <c r="B299" s="1"/>
      <c r="E299" s="3"/>
      <c r="F299" s="4"/>
      <c r="G299" s="5"/>
      <c r="H299" s="3"/>
      <c r="I299" s="6"/>
    </row>
    <row r="300" spans="2:9" s="2" customFormat="1" ht="15" customHeight="1">
      <c r="B300" s="1"/>
      <c r="E300" s="3"/>
      <c r="F300" s="4"/>
      <c r="G300" s="5"/>
      <c r="H300" s="3"/>
      <c r="I300" s="6"/>
    </row>
    <row r="301" spans="2:9" s="2" customFormat="1" ht="15" customHeight="1">
      <c r="B301" s="1"/>
      <c r="E301" s="3"/>
      <c r="F301" s="4"/>
      <c r="G301" s="5"/>
      <c r="H301" s="3"/>
      <c r="I301" s="6"/>
    </row>
    <row r="302" spans="2:9" s="2" customFormat="1" ht="15" customHeight="1">
      <c r="B302" s="1"/>
      <c r="E302" s="3"/>
      <c r="F302" s="4"/>
      <c r="G302" s="5"/>
      <c r="H302" s="3"/>
      <c r="I302" s="6"/>
    </row>
    <row r="303" spans="2:9" s="2" customFormat="1" ht="15" customHeight="1">
      <c r="B303" s="1"/>
      <c r="E303" s="3"/>
      <c r="F303" s="4"/>
      <c r="G303" s="5"/>
      <c r="H303" s="3"/>
      <c r="I303" s="6"/>
    </row>
    <row r="304" spans="2:9" s="2" customFormat="1" ht="15" customHeight="1">
      <c r="B304" s="1"/>
      <c r="E304" s="3"/>
      <c r="F304" s="4"/>
      <c r="G304" s="5"/>
      <c r="H304" s="3"/>
      <c r="I304" s="6"/>
    </row>
    <row r="305" spans="2:9" s="2" customFormat="1" ht="15" customHeight="1">
      <c r="B305" s="1"/>
      <c r="E305" s="3"/>
      <c r="F305" s="4"/>
      <c r="G305" s="5"/>
      <c r="H305" s="3"/>
      <c r="I305" s="6"/>
    </row>
    <row r="306" spans="2:9" s="2" customFormat="1" ht="15" customHeight="1">
      <c r="B306" s="1"/>
      <c r="E306" s="3"/>
      <c r="F306" s="4"/>
      <c r="G306" s="5"/>
      <c r="H306" s="3"/>
      <c r="I306" s="6"/>
    </row>
    <row r="307" spans="2:9" s="2" customFormat="1" ht="15" customHeight="1">
      <c r="B307" s="1"/>
      <c r="E307" s="3"/>
      <c r="F307" s="4"/>
      <c r="G307" s="5"/>
      <c r="H307" s="3"/>
      <c r="I307" s="6"/>
    </row>
    <row r="308" spans="2:9" s="2" customFormat="1" ht="15" customHeight="1">
      <c r="B308" s="1"/>
      <c r="E308" s="3"/>
      <c r="F308" s="4"/>
      <c r="G308" s="5"/>
      <c r="H308" s="3"/>
      <c r="I308" s="6"/>
    </row>
    <row r="309" spans="2:9" s="2" customFormat="1" ht="15" customHeight="1">
      <c r="B309" s="1"/>
      <c r="E309" s="3"/>
      <c r="F309" s="4"/>
      <c r="G309" s="5"/>
      <c r="H309" s="3"/>
      <c r="I309" s="6"/>
    </row>
    <row r="310" spans="2:9" s="2" customFormat="1" ht="15" customHeight="1">
      <c r="B310" s="1"/>
      <c r="E310" s="3"/>
      <c r="F310" s="4"/>
      <c r="G310" s="5"/>
      <c r="H310" s="3"/>
      <c r="I310" s="6"/>
    </row>
    <row r="311" spans="2:9" s="2" customFormat="1" ht="15" customHeight="1">
      <c r="B311" s="1"/>
      <c r="E311" s="3"/>
      <c r="F311" s="4"/>
      <c r="G311" s="5"/>
      <c r="H311" s="3"/>
      <c r="I311" s="6"/>
    </row>
    <row r="312" spans="2:9" s="2" customFormat="1" ht="15" customHeight="1">
      <c r="B312" s="1"/>
      <c r="E312" s="3"/>
      <c r="F312" s="4"/>
      <c r="G312" s="5"/>
      <c r="H312" s="3"/>
      <c r="I312" s="6"/>
    </row>
    <row r="313" spans="2:9" s="2" customFormat="1" ht="15" customHeight="1">
      <c r="B313" s="1"/>
      <c r="E313" s="3"/>
      <c r="F313" s="4"/>
      <c r="G313" s="5"/>
      <c r="H313" s="3"/>
      <c r="I313" s="6"/>
    </row>
    <row r="314" spans="2:9" s="2" customFormat="1" ht="15" customHeight="1">
      <c r="B314" s="1"/>
      <c r="E314" s="3"/>
      <c r="F314" s="4"/>
      <c r="G314" s="5"/>
      <c r="H314" s="3"/>
      <c r="I314" s="6"/>
    </row>
    <row r="315" spans="2:9" s="2" customFormat="1" ht="15" customHeight="1">
      <c r="B315" s="1"/>
      <c r="E315" s="3"/>
      <c r="F315" s="4"/>
      <c r="G315" s="5"/>
      <c r="H315" s="3"/>
      <c r="I315" s="6"/>
    </row>
    <row r="316" spans="2:9" s="2" customFormat="1" ht="15" customHeight="1">
      <c r="B316" s="1"/>
      <c r="E316" s="3"/>
      <c r="F316" s="4"/>
      <c r="G316" s="5"/>
      <c r="H316" s="3"/>
      <c r="I316" s="6"/>
    </row>
    <row r="317" spans="2:9" s="2" customFormat="1" ht="15" customHeight="1">
      <c r="B317" s="1"/>
      <c r="E317" s="3"/>
      <c r="F317" s="4"/>
      <c r="G317" s="5"/>
      <c r="H317" s="3"/>
      <c r="I317" s="6"/>
    </row>
    <row r="318" spans="2:9" s="2" customFormat="1" ht="15" customHeight="1">
      <c r="B318" s="1"/>
      <c r="E318" s="3"/>
      <c r="F318" s="4"/>
      <c r="G318" s="5"/>
      <c r="H318" s="3"/>
      <c r="I318" s="6"/>
    </row>
    <row r="319" spans="2:9" s="2" customFormat="1" ht="15" customHeight="1">
      <c r="B319" s="1"/>
      <c r="E319" s="3"/>
      <c r="F319" s="4"/>
      <c r="G319" s="5"/>
      <c r="H319" s="3"/>
      <c r="I319" s="6"/>
    </row>
    <row r="320" spans="2:9" s="2" customFormat="1" ht="15" customHeight="1">
      <c r="B320" s="1"/>
      <c r="E320" s="3"/>
      <c r="F320" s="4"/>
      <c r="G320" s="5"/>
      <c r="H320" s="3"/>
      <c r="I320" s="6"/>
    </row>
    <row r="321" spans="2:9" s="2" customFormat="1" ht="15" customHeight="1">
      <c r="B321" s="1"/>
      <c r="E321" s="3"/>
      <c r="F321" s="4"/>
      <c r="G321" s="5"/>
      <c r="H321" s="3"/>
      <c r="I321" s="6"/>
    </row>
    <row r="322" spans="2:9" s="2" customFormat="1" ht="15" customHeight="1">
      <c r="B322" s="1"/>
      <c r="E322" s="3"/>
      <c r="F322" s="4"/>
      <c r="G322" s="5"/>
      <c r="H322" s="3"/>
      <c r="I322" s="6"/>
    </row>
    <row r="323" spans="2:9" s="2" customFormat="1" ht="15" customHeight="1">
      <c r="B323" s="1"/>
      <c r="E323" s="3"/>
      <c r="F323" s="4"/>
      <c r="G323" s="5"/>
      <c r="H323" s="3"/>
      <c r="I323" s="6"/>
    </row>
    <row r="324" spans="2:9" s="2" customFormat="1" ht="15" customHeight="1">
      <c r="B324" s="1"/>
      <c r="E324" s="3"/>
      <c r="F324" s="4"/>
      <c r="G324" s="5"/>
      <c r="H324" s="3"/>
      <c r="I324" s="6"/>
    </row>
    <row r="325" spans="2:9" s="2" customFormat="1" ht="15" customHeight="1">
      <c r="B325" s="1"/>
      <c r="E325" s="3"/>
      <c r="F325" s="4"/>
      <c r="G325" s="5"/>
      <c r="H325" s="3"/>
      <c r="I325" s="6"/>
    </row>
    <row r="326" spans="2:9" s="2" customFormat="1" ht="15" customHeight="1">
      <c r="B326" s="1"/>
      <c r="E326" s="3"/>
      <c r="F326" s="4"/>
      <c r="G326" s="5"/>
      <c r="H326" s="3"/>
      <c r="I326" s="6"/>
    </row>
    <row r="327" spans="2:9" s="2" customFormat="1" ht="15" customHeight="1">
      <c r="B327" s="1"/>
      <c r="E327" s="3"/>
      <c r="F327" s="4"/>
      <c r="G327" s="5"/>
      <c r="H327" s="3"/>
      <c r="I327" s="6"/>
    </row>
    <row r="328" spans="2:9" s="2" customFormat="1" ht="15" customHeight="1">
      <c r="B328" s="1"/>
      <c r="E328" s="3"/>
      <c r="F328" s="4"/>
      <c r="G328" s="5"/>
      <c r="H328" s="3"/>
      <c r="I328" s="6"/>
    </row>
    <row r="329" spans="2:9" s="2" customFormat="1" ht="15" customHeight="1">
      <c r="B329" s="1"/>
      <c r="E329" s="3"/>
      <c r="F329" s="4"/>
      <c r="G329" s="5"/>
      <c r="H329" s="3"/>
      <c r="I329" s="6"/>
    </row>
    <row r="330" spans="2:9" s="2" customFormat="1" ht="15" customHeight="1">
      <c r="B330" s="1"/>
      <c r="E330" s="3"/>
      <c r="F330" s="4"/>
      <c r="G330" s="5"/>
      <c r="H330" s="3"/>
      <c r="I330" s="6"/>
    </row>
    <row r="331" spans="2:9" s="2" customFormat="1" ht="15" customHeight="1">
      <c r="B331" s="1"/>
      <c r="E331" s="3"/>
      <c r="F331" s="4"/>
      <c r="G331" s="5"/>
      <c r="H331" s="3"/>
      <c r="I331" s="6"/>
    </row>
    <row r="332" spans="2:9" s="2" customFormat="1" ht="15" customHeight="1">
      <c r="B332" s="1"/>
      <c r="E332" s="3"/>
      <c r="F332" s="4"/>
      <c r="G332" s="5"/>
      <c r="H332" s="3"/>
      <c r="I332" s="6"/>
    </row>
    <row r="333" spans="2:9" s="2" customFormat="1" ht="15" customHeight="1">
      <c r="B333" s="1"/>
      <c r="E333" s="3"/>
      <c r="F333" s="4"/>
      <c r="G333" s="5"/>
      <c r="H333" s="3"/>
      <c r="I333" s="6"/>
    </row>
    <row r="334" spans="2:9" s="2" customFormat="1" ht="15" customHeight="1">
      <c r="B334" s="1"/>
      <c r="E334" s="3"/>
      <c r="F334" s="4"/>
      <c r="G334" s="5"/>
      <c r="H334" s="3"/>
      <c r="I334" s="6"/>
    </row>
    <row r="335" spans="2:9" s="2" customFormat="1" ht="15" customHeight="1">
      <c r="B335" s="1"/>
      <c r="E335" s="3"/>
      <c r="F335" s="4"/>
      <c r="G335" s="5"/>
      <c r="H335" s="3"/>
      <c r="I335" s="6"/>
    </row>
    <row r="336" spans="2:9" s="2" customFormat="1" ht="15" customHeight="1">
      <c r="B336" s="1"/>
      <c r="E336" s="3"/>
      <c r="F336" s="4"/>
      <c r="G336" s="5"/>
      <c r="H336" s="3"/>
      <c r="I336" s="6"/>
    </row>
    <row r="337" spans="2:9" s="2" customFormat="1" ht="15" customHeight="1">
      <c r="B337" s="1"/>
      <c r="E337" s="3"/>
      <c r="F337" s="4"/>
      <c r="G337" s="5"/>
      <c r="H337" s="3"/>
      <c r="I337" s="6"/>
    </row>
    <row r="338" spans="2:9" s="2" customFormat="1" ht="15" customHeight="1">
      <c r="B338" s="1"/>
      <c r="E338" s="3"/>
      <c r="F338" s="4"/>
      <c r="G338" s="5"/>
      <c r="H338" s="3"/>
      <c r="I338" s="6"/>
    </row>
    <row r="339" spans="2:9" s="2" customFormat="1" ht="15" customHeight="1">
      <c r="B339" s="1"/>
      <c r="E339" s="3"/>
      <c r="F339" s="4"/>
      <c r="G339" s="5"/>
      <c r="H339" s="3"/>
      <c r="I339" s="6"/>
    </row>
    <row r="340" spans="2:9" s="2" customFormat="1" ht="15" customHeight="1">
      <c r="B340" s="1"/>
      <c r="E340" s="3"/>
      <c r="F340" s="4"/>
      <c r="G340" s="5"/>
      <c r="H340" s="3"/>
      <c r="I340" s="6"/>
    </row>
    <row r="341" spans="2:9" s="2" customFormat="1" ht="15" customHeight="1">
      <c r="B341" s="1"/>
      <c r="E341" s="3"/>
      <c r="F341" s="4"/>
      <c r="G341" s="5"/>
      <c r="H341" s="3"/>
      <c r="I341" s="6"/>
    </row>
    <row r="342" spans="2:9" s="2" customFormat="1" ht="15" customHeight="1">
      <c r="B342" s="1"/>
      <c r="E342" s="3"/>
      <c r="F342" s="4"/>
      <c r="G342" s="5"/>
      <c r="H342" s="3"/>
      <c r="I342" s="6"/>
    </row>
    <row r="343" spans="2:9" s="2" customFormat="1" ht="15" customHeight="1">
      <c r="B343" s="1"/>
      <c r="E343" s="3"/>
      <c r="F343" s="4"/>
      <c r="G343" s="5"/>
      <c r="H343" s="3"/>
      <c r="I343" s="6"/>
    </row>
    <row r="344" spans="2:9" s="2" customFormat="1" ht="15" customHeight="1">
      <c r="B344" s="1"/>
      <c r="E344" s="3"/>
      <c r="F344" s="4"/>
      <c r="G344" s="5"/>
      <c r="H344" s="3"/>
      <c r="I344" s="6"/>
    </row>
    <row r="345" spans="2:9" s="2" customFormat="1" ht="15" customHeight="1">
      <c r="B345" s="1"/>
      <c r="E345" s="3"/>
      <c r="F345" s="4"/>
      <c r="G345" s="5"/>
      <c r="H345" s="3"/>
      <c r="I345" s="6"/>
    </row>
    <row r="346" spans="2:9" s="2" customFormat="1" ht="15" customHeight="1">
      <c r="B346" s="1"/>
      <c r="E346" s="3"/>
      <c r="F346" s="4"/>
      <c r="G346" s="5"/>
      <c r="H346" s="3"/>
      <c r="I346" s="6"/>
    </row>
    <row r="347" spans="2:9" s="2" customFormat="1" ht="15" customHeight="1">
      <c r="B347" s="1"/>
      <c r="E347" s="3"/>
      <c r="F347" s="4"/>
      <c r="G347" s="5"/>
      <c r="H347" s="3"/>
      <c r="I347" s="6"/>
    </row>
    <row r="348" spans="2:9" s="2" customFormat="1" ht="15" customHeight="1">
      <c r="B348" s="1"/>
      <c r="E348" s="3"/>
      <c r="F348" s="4"/>
      <c r="G348" s="5"/>
      <c r="H348" s="3"/>
      <c r="I348" s="6"/>
    </row>
    <row r="349" spans="2:9" s="2" customFormat="1" ht="15" customHeight="1">
      <c r="B349" s="1"/>
      <c r="E349" s="3"/>
      <c r="F349" s="4"/>
      <c r="G349" s="5"/>
      <c r="H349" s="3"/>
      <c r="I349" s="6"/>
    </row>
    <row r="350" spans="2:9" s="2" customFormat="1" ht="15" customHeight="1">
      <c r="B350" s="1"/>
      <c r="E350" s="3"/>
      <c r="F350" s="4"/>
      <c r="G350" s="5"/>
      <c r="H350" s="3"/>
      <c r="I350" s="6"/>
    </row>
    <row r="351" spans="2:9" s="2" customFormat="1" ht="15" customHeight="1">
      <c r="B351" s="1"/>
      <c r="E351" s="3"/>
      <c r="F351" s="4"/>
      <c r="G351" s="5"/>
      <c r="H351" s="3"/>
      <c r="I351" s="6"/>
    </row>
    <row r="352" spans="2:9" s="2" customFormat="1" ht="15" customHeight="1">
      <c r="B352" s="1"/>
      <c r="E352" s="3"/>
      <c r="F352" s="4"/>
      <c r="G352" s="5"/>
      <c r="H352" s="3"/>
      <c r="I352" s="6"/>
    </row>
    <row r="353" spans="2:9" s="2" customFormat="1" ht="15" customHeight="1">
      <c r="B353" s="1"/>
      <c r="E353" s="3"/>
      <c r="F353" s="4"/>
      <c r="G353" s="5"/>
      <c r="H353" s="3"/>
      <c r="I353" s="6"/>
    </row>
    <row r="354" spans="2:9" s="2" customFormat="1" ht="15" customHeight="1">
      <c r="B354" s="1"/>
      <c r="E354" s="3"/>
      <c r="F354" s="4"/>
      <c r="G354" s="5"/>
      <c r="H354" s="3"/>
      <c r="I354" s="6"/>
    </row>
    <row r="355" spans="2:9" s="2" customFormat="1" ht="15" customHeight="1">
      <c r="B355" s="1"/>
      <c r="E355" s="3"/>
      <c r="F355" s="4"/>
      <c r="G355" s="5"/>
      <c r="H355" s="3"/>
      <c r="I355" s="6"/>
    </row>
    <row r="356" spans="2:9" s="2" customFormat="1" ht="15" customHeight="1">
      <c r="B356" s="1"/>
      <c r="E356" s="3"/>
      <c r="F356" s="4"/>
      <c r="G356" s="5"/>
      <c r="H356" s="3"/>
      <c r="I356" s="6"/>
    </row>
    <row r="357" spans="2:9" s="2" customFormat="1" ht="15" customHeight="1">
      <c r="B357" s="1"/>
      <c r="E357" s="3"/>
      <c r="F357" s="4"/>
      <c r="G357" s="5"/>
      <c r="H357" s="3"/>
      <c r="I357" s="6"/>
    </row>
    <row r="358" spans="2:9" s="2" customFormat="1" ht="15" customHeight="1">
      <c r="B358" s="1"/>
      <c r="E358" s="3"/>
      <c r="F358" s="4"/>
      <c r="G358" s="5"/>
      <c r="H358" s="3"/>
      <c r="I358" s="6"/>
    </row>
    <row r="359" spans="2:9" s="2" customFormat="1" ht="15" customHeight="1">
      <c r="B359" s="1"/>
      <c r="E359" s="3"/>
      <c r="F359" s="4"/>
      <c r="G359" s="5"/>
      <c r="H359" s="3"/>
      <c r="I359" s="6"/>
    </row>
    <row r="360" spans="2:9" s="2" customFormat="1" ht="15" customHeight="1">
      <c r="B360" s="1"/>
      <c r="E360" s="3"/>
      <c r="F360" s="4"/>
      <c r="G360" s="5"/>
      <c r="H360" s="3"/>
      <c r="I360" s="6"/>
    </row>
    <row r="361" spans="2:9" s="2" customFormat="1" ht="15" customHeight="1">
      <c r="B361" s="1"/>
      <c r="E361" s="3"/>
      <c r="F361" s="4"/>
      <c r="G361" s="5"/>
      <c r="H361" s="3"/>
      <c r="I361" s="6"/>
    </row>
    <row r="362" spans="2:9" s="2" customFormat="1" ht="15" customHeight="1">
      <c r="B362" s="1"/>
      <c r="E362" s="3"/>
      <c r="F362" s="4"/>
      <c r="G362" s="5"/>
      <c r="H362" s="3"/>
      <c r="I362" s="6"/>
    </row>
    <row r="363" spans="2:9" s="2" customFormat="1" ht="15" customHeight="1">
      <c r="B363" s="1"/>
      <c r="E363" s="3"/>
      <c r="F363" s="4"/>
      <c r="G363" s="5"/>
      <c r="H363" s="3"/>
      <c r="I363" s="6"/>
    </row>
    <row r="364" spans="2:9" s="2" customFormat="1" ht="15" customHeight="1">
      <c r="B364" s="1"/>
      <c r="E364" s="3"/>
      <c r="F364" s="4"/>
      <c r="G364" s="5"/>
      <c r="H364" s="3"/>
      <c r="I364" s="6"/>
    </row>
    <row r="365" spans="2:9" s="2" customFormat="1" ht="15" customHeight="1">
      <c r="B365" s="1"/>
      <c r="E365" s="3"/>
      <c r="F365" s="4"/>
      <c r="G365" s="5"/>
      <c r="H365" s="3"/>
      <c r="I365" s="6"/>
    </row>
    <row r="366" spans="2:9" s="2" customFormat="1" ht="15" customHeight="1">
      <c r="B366" s="1"/>
      <c r="E366" s="3"/>
      <c r="F366" s="4"/>
      <c r="G366" s="5"/>
      <c r="H366" s="3"/>
      <c r="I366" s="6"/>
    </row>
    <row r="367" spans="2:9" s="2" customFormat="1" ht="15" customHeight="1">
      <c r="B367" s="1"/>
      <c r="E367" s="3"/>
      <c r="F367" s="4"/>
      <c r="G367" s="5"/>
      <c r="H367" s="3"/>
      <c r="I367" s="6"/>
    </row>
    <row r="368" spans="2:9" s="2" customFormat="1" ht="15" customHeight="1">
      <c r="B368" s="1"/>
      <c r="E368" s="3"/>
      <c r="F368" s="4"/>
      <c r="G368" s="5"/>
      <c r="H368" s="3"/>
      <c r="I368" s="6"/>
    </row>
    <row r="369" spans="2:9" s="2" customFormat="1" ht="15" customHeight="1">
      <c r="B369" s="1"/>
      <c r="E369" s="3"/>
      <c r="F369" s="4"/>
      <c r="G369" s="5"/>
      <c r="H369" s="3"/>
      <c r="I369" s="6"/>
    </row>
    <row r="370" spans="2:9" s="2" customFormat="1" ht="15" customHeight="1">
      <c r="B370" s="1"/>
      <c r="E370" s="3"/>
      <c r="F370" s="4"/>
      <c r="G370" s="5"/>
      <c r="H370" s="3"/>
      <c r="I370" s="6"/>
    </row>
    <row r="371" spans="2:9" s="2" customFormat="1" ht="15" customHeight="1">
      <c r="B371" s="1"/>
      <c r="E371" s="3"/>
      <c r="F371" s="4"/>
      <c r="G371" s="5"/>
      <c r="H371" s="3"/>
      <c r="I371" s="6"/>
    </row>
    <row r="372" spans="2:9" s="2" customFormat="1" ht="15" customHeight="1">
      <c r="B372" s="1"/>
      <c r="E372" s="3"/>
      <c r="F372" s="4"/>
      <c r="G372" s="5"/>
      <c r="H372" s="3"/>
      <c r="I372" s="6"/>
    </row>
    <row r="373" spans="2:9" s="2" customFormat="1" ht="15" customHeight="1">
      <c r="B373" s="1"/>
      <c r="E373" s="3"/>
      <c r="F373" s="4"/>
      <c r="G373" s="5"/>
      <c r="H373" s="3"/>
      <c r="I373" s="6"/>
    </row>
    <row r="374" spans="2:9" s="2" customFormat="1" ht="15" customHeight="1">
      <c r="B374" s="1"/>
      <c r="E374" s="3"/>
      <c r="F374" s="4"/>
      <c r="G374" s="5"/>
      <c r="H374" s="3"/>
      <c r="I374" s="6"/>
    </row>
    <row r="375" spans="2:9" s="2" customFormat="1" ht="15" customHeight="1">
      <c r="B375" s="1"/>
      <c r="E375" s="3"/>
      <c r="F375" s="4"/>
      <c r="G375" s="5"/>
      <c r="H375" s="3"/>
      <c r="I375" s="6"/>
    </row>
    <row r="376" spans="2:9" s="2" customFormat="1" ht="15" customHeight="1">
      <c r="B376" s="1"/>
      <c r="E376" s="3"/>
      <c r="F376" s="4"/>
      <c r="G376" s="5"/>
      <c r="H376" s="3"/>
      <c r="I376" s="6"/>
    </row>
    <row r="377" spans="2:9" s="2" customFormat="1" ht="15" customHeight="1">
      <c r="B377" s="1"/>
      <c r="E377" s="3"/>
      <c r="F377" s="4"/>
      <c r="G377" s="5"/>
      <c r="H377" s="3"/>
      <c r="I377" s="6"/>
    </row>
    <row r="378" spans="2:9" s="2" customFormat="1" ht="15" customHeight="1">
      <c r="B378" s="1"/>
      <c r="E378" s="3"/>
      <c r="F378" s="4"/>
      <c r="G378" s="5"/>
      <c r="H378" s="3"/>
      <c r="I378" s="6"/>
    </row>
    <row r="379" spans="2:9" s="2" customFormat="1" ht="15" customHeight="1">
      <c r="B379" s="1"/>
      <c r="E379" s="3"/>
      <c r="F379" s="4"/>
      <c r="G379" s="5"/>
      <c r="H379" s="3"/>
      <c r="I379" s="6"/>
    </row>
    <row r="380" spans="2:9" s="2" customFormat="1" ht="15" customHeight="1">
      <c r="B380" s="1"/>
      <c r="E380" s="3"/>
      <c r="F380" s="4"/>
      <c r="G380" s="5"/>
      <c r="H380" s="3"/>
      <c r="I380" s="6"/>
    </row>
    <row r="381" spans="2:9" s="2" customFormat="1" ht="15" customHeight="1">
      <c r="B381" s="1"/>
      <c r="E381" s="3"/>
      <c r="F381" s="4"/>
      <c r="G381" s="5"/>
      <c r="H381" s="3"/>
      <c r="I381" s="6"/>
    </row>
    <row r="382" spans="2:9" s="2" customFormat="1" ht="15" customHeight="1">
      <c r="B382" s="1"/>
      <c r="E382" s="3"/>
      <c r="F382" s="4"/>
      <c r="G382" s="5"/>
      <c r="H382" s="3"/>
      <c r="I382" s="6"/>
    </row>
    <row r="383" spans="2:9" s="2" customFormat="1" ht="15" customHeight="1">
      <c r="B383" s="1"/>
      <c r="E383" s="3"/>
      <c r="F383" s="4"/>
      <c r="G383" s="5"/>
      <c r="H383" s="3"/>
      <c r="I383" s="6"/>
    </row>
    <row r="384" spans="2:9" s="2" customFormat="1" ht="15" customHeight="1">
      <c r="B384" s="1"/>
      <c r="E384" s="3"/>
      <c r="F384" s="4"/>
      <c r="G384" s="5"/>
      <c r="H384" s="3"/>
      <c r="I384" s="6"/>
    </row>
    <row r="385" spans="2:9" s="2" customFormat="1" ht="15" customHeight="1">
      <c r="B385" s="1"/>
      <c r="E385" s="3"/>
      <c r="F385" s="4"/>
      <c r="G385" s="5"/>
      <c r="H385" s="3"/>
      <c r="I385" s="6"/>
    </row>
    <row r="386" spans="2:9" s="2" customFormat="1" ht="15" customHeight="1">
      <c r="B386" s="1"/>
      <c r="E386" s="3"/>
      <c r="F386" s="4"/>
      <c r="G386" s="5"/>
      <c r="H386" s="3"/>
      <c r="I386" s="6"/>
    </row>
    <row r="387" spans="2:9" s="2" customFormat="1" ht="15" customHeight="1">
      <c r="B387" s="1"/>
      <c r="E387" s="3"/>
      <c r="F387" s="4"/>
      <c r="G387" s="5"/>
      <c r="H387" s="3"/>
      <c r="I387" s="6"/>
    </row>
    <row r="388" spans="2:9" s="2" customFormat="1" ht="15" customHeight="1">
      <c r="B388" s="1"/>
      <c r="E388" s="3"/>
      <c r="F388" s="4"/>
      <c r="G388" s="5"/>
      <c r="H388" s="3"/>
      <c r="I388" s="6"/>
    </row>
    <row r="389" spans="2:9" s="2" customFormat="1" ht="15" customHeight="1">
      <c r="B389" s="1"/>
      <c r="E389" s="3"/>
      <c r="F389" s="4"/>
      <c r="G389" s="5"/>
      <c r="H389" s="3"/>
      <c r="I389" s="6"/>
    </row>
    <row r="390" spans="2:9" s="2" customFormat="1" ht="15" customHeight="1">
      <c r="B390" s="1"/>
      <c r="E390" s="3"/>
      <c r="F390" s="4"/>
      <c r="G390" s="5"/>
      <c r="H390" s="3"/>
      <c r="I390" s="6"/>
    </row>
    <row r="391" spans="2:9" s="2" customFormat="1" ht="15" customHeight="1">
      <c r="B391" s="1"/>
      <c r="E391" s="3"/>
      <c r="F391" s="4"/>
      <c r="G391" s="5"/>
      <c r="H391" s="3"/>
      <c r="I391" s="6"/>
    </row>
    <row r="392" spans="2:9" s="2" customFormat="1" ht="15" customHeight="1">
      <c r="B392" s="1"/>
      <c r="E392" s="3"/>
      <c r="F392" s="4"/>
      <c r="G392" s="5"/>
      <c r="H392" s="3"/>
      <c r="I392" s="6"/>
    </row>
    <row r="393" spans="2:9" s="2" customFormat="1" ht="15" customHeight="1">
      <c r="B393" s="1"/>
      <c r="E393" s="3"/>
      <c r="F393" s="4"/>
      <c r="G393" s="5"/>
      <c r="H393" s="3"/>
      <c r="I393" s="6"/>
    </row>
    <row r="394" spans="2:9" s="2" customFormat="1" ht="15" customHeight="1">
      <c r="B394" s="1"/>
      <c r="E394" s="3"/>
      <c r="F394" s="4"/>
      <c r="G394" s="5"/>
      <c r="H394" s="3"/>
      <c r="I394" s="6"/>
    </row>
    <row r="395" spans="2:9" s="2" customFormat="1" ht="15" customHeight="1">
      <c r="B395" s="1"/>
      <c r="E395" s="3"/>
      <c r="F395" s="4"/>
      <c r="G395" s="5"/>
      <c r="H395" s="3"/>
      <c r="I395" s="6"/>
    </row>
    <row r="396" spans="2:9" s="2" customFormat="1" ht="15" customHeight="1">
      <c r="B396" s="1"/>
      <c r="E396" s="3"/>
      <c r="F396" s="4"/>
      <c r="G396" s="5"/>
      <c r="H396" s="3"/>
      <c r="I396" s="6"/>
    </row>
    <row r="397" spans="2:9" s="2" customFormat="1" ht="15" customHeight="1">
      <c r="B397" s="1"/>
      <c r="E397" s="3"/>
      <c r="F397" s="4"/>
      <c r="G397" s="5"/>
      <c r="H397" s="3"/>
      <c r="I397" s="6"/>
    </row>
    <row r="398" spans="2:9" s="2" customFormat="1" ht="15" customHeight="1">
      <c r="B398" s="1"/>
      <c r="E398" s="3"/>
      <c r="F398" s="4"/>
      <c r="G398" s="5"/>
      <c r="H398" s="3"/>
      <c r="I398" s="6"/>
    </row>
    <row r="399" spans="2:9" s="2" customFormat="1" ht="15" customHeight="1">
      <c r="B399" s="1"/>
      <c r="E399" s="3"/>
      <c r="F399" s="4"/>
      <c r="G399" s="5"/>
      <c r="H399" s="3"/>
      <c r="I399" s="6"/>
    </row>
    <row r="400" spans="2:9" s="2" customFormat="1" ht="15" customHeight="1">
      <c r="B400" s="1"/>
      <c r="E400" s="3"/>
      <c r="F400" s="4"/>
      <c r="G400" s="5"/>
      <c r="H400" s="3"/>
      <c r="I400" s="6"/>
    </row>
    <row r="401" spans="2:9" s="2" customFormat="1" ht="15" customHeight="1">
      <c r="B401" s="1"/>
      <c r="E401" s="3"/>
      <c r="F401" s="4"/>
      <c r="G401" s="5"/>
      <c r="H401" s="3"/>
      <c r="I401" s="6"/>
    </row>
    <row r="402" spans="2:9" s="2" customFormat="1" ht="15" customHeight="1">
      <c r="B402" s="1"/>
      <c r="E402" s="3"/>
      <c r="F402" s="4"/>
      <c r="G402" s="5"/>
      <c r="H402" s="3"/>
      <c r="I402" s="6"/>
    </row>
    <row r="403" spans="2:9" s="2" customFormat="1" ht="15" customHeight="1">
      <c r="B403" s="1"/>
      <c r="E403" s="3"/>
      <c r="F403" s="4"/>
      <c r="G403" s="5"/>
      <c r="H403" s="3"/>
      <c r="I403" s="6"/>
    </row>
    <row r="404" spans="2:9" s="2" customFormat="1" ht="15" customHeight="1">
      <c r="B404" s="1"/>
      <c r="E404" s="3"/>
      <c r="F404" s="4"/>
      <c r="G404" s="5"/>
      <c r="H404" s="3"/>
      <c r="I404" s="6"/>
    </row>
    <row r="405" spans="2:9" s="2" customFormat="1" ht="15" customHeight="1">
      <c r="B405" s="1"/>
      <c r="E405" s="3"/>
      <c r="F405" s="4"/>
      <c r="G405" s="5"/>
      <c r="H405" s="3"/>
      <c r="I405" s="6"/>
    </row>
    <row r="406" spans="2:9" s="2" customFormat="1" ht="15" customHeight="1">
      <c r="B406" s="1"/>
      <c r="E406" s="3"/>
      <c r="F406" s="4"/>
      <c r="G406" s="5"/>
      <c r="H406" s="3"/>
      <c r="I406" s="6"/>
    </row>
    <row r="407" spans="2:9" s="2" customFormat="1" ht="15" customHeight="1">
      <c r="B407" s="1"/>
      <c r="E407" s="3"/>
      <c r="F407" s="4"/>
      <c r="G407" s="5"/>
      <c r="H407" s="3"/>
      <c r="I407" s="6"/>
    </row>
    <row r="408" spans="2:9" s="2" customFormat="1" ht="15" customHeight="1">
      <c r="B408" s="1"/>
      <c r="E408" s="3"/>
      <c r="F408" s="4"/>
      <c r="G408" s="5"/>
      <c r="H408" s="3"/>
      <c r="I408" s="6"/>
    </row>
    <row r="409" spans="2:9" s="2" customFormat="1" ht="15" customHeight="1">
      <c r="B409" s="1"/>
      <c r="E409" s="3"/>
      <c r="F409" s="4"/>
      <c r="G409" s="5"/>
      <c r="H409" s="3"/>
      <c r="I409" s="6"/>
    </row>
    <row r="410" spans="2:9" s="2" customFormat="1" ht="15" customHeight="1">
      <c r="B410" s="1"/>
      <c r="E410" s="3"/>
      <c r="F410" s="4"/>
      <c r="G410" s="5"/>
      <c r="H410" s="3"/>
      <c r="I410" s="6"/>
    </row>
    <row r="411" spans="2:9" s="2" customFormat="1" ht="15" customHeight="1">
      <c r="B411" s="1"/>
      <c r="E411" s="3"/>
      <c r="F411" s="4"/>
      <c r="G411" s="5"/>
      <c r="H411" s="3"/>
      <c r="I411" s="6"/>
    </row>
    <row r="412" spans="2:9" s="2" customFormat="1" ht="15" customHeight="1">
      <c r="B412" s="1"/>
      <c r="E412" s="3"/>
      <c r="F412" s="4"/>
      <c r="G412" s="5"/>
      <c r="H412" s="3"/>
      <c r="I412" s="6"/>
    </row>
    <row r="413" spans="2:9" s="2" customFormat="1" ht="15" customHeight="1">
      <c r="B413" s="1"/>
      <c r="E413" s="3"/>
      <c r="F413" s="4"/>
      <c r="G413" s="5"/>
      <c r="H413" s="3"/>
      <c r="I413" s="6"/>
    </row>
    <row r="414" spans="2:9" s="2" customFormat="1" ht="15" customHeight="1">
      <c r="B414" s="1"/>
      <c r="E414" s="3"/>
      <c r="F414" s="4"/>
      <c r="G414" s="5"/>
      <c r="H414" s="3"/>
      <c r="I414" s="6"/>
    </row>
    <row r="415" spans="2:9" s="2" customFormat="1" ht="15" customHeight="1">
      <c r="B415" s="1"/>
      <c r="E415" s="3"/>
      <c r="F415" s="4"/>
      <c r="G415" s="5"/>
      <c r="H415" s="3"/>
      <c r="I415" s="6"/>
    </row>
    <row r="416" spans="2:9" s="2" customFormat="1" ht="15" customHeight="1">
      <c r="B416" s="1"/>
      <c r="E416" s="3"/>
      <c r="F416" s="4"/>
      <c r="G416" s="5"/>
      <c r="H416" s="3"/>
      <c r="I416" s="6"/>
    </row>
    <row r="417" spans="2:9" s="2" customFormat="1" ht="15" customHeight="1">
      <c r="B417" s="1"/>
      <c r="E417" s="3"/>
      <c r="F417" s="4"/>
      <c r="G417" s="5"/>
      <c r="H417" s="3"/>
      <c r="I417" s="6"/>
    </row>
    <row r="418" spans="2:9" s="2" customFormat="1" ht="15" customHeight="1">
      <c r="B418" s="1"/>
      <c r="E418" s="3"/>
      <c r="F418" s="4"/>
      <c r="G418" s="5"/>
      <c r="H418" s="3"/>
      <c r="I418" s="6"/>
    </row>
    <row r="419" spans="2:9" s="2" customFormat="1" ht="15" customHeight="1">
      <c r="B419" s="1"/>
      <c r="E419" s="3"/>
      <c r="F419" s="4"/>
      <c r="G419" s="5"/>
      <c r="H419" s="3"/>
      <c r="I419" s="6"/>
    </row>
    <row r="420" spans="2:9" s="2" customFormat="1" ht="15" customHeight="1">
      <c r="B420" s="1"/>
      <c r="E420" s="3"/>
      <c r="F420" s="4"/>
      <c r="G420" s="5"/>
      <c r="H420" s="3"/>
      <c r="I420" s="6"/>
    </row>
    <row r="421" spans="2:9" s="2" customFormat="1" ht="15" customHeight="1">
      <c r="B421" s="1"/>
      <c r="E421" s="3"/>
      <c r="F421" s="4"/>
      <c r="G421" s="5"/>
      <c r="H421" s="3"/>
      <c r="I421" s="6"/>
    </row>
    <row r="422" spans="2:9" s="2" customFormat="1" ht="15" customHeight="1">
      <c r="B422" s="1"/>
      <c r="E422" s="3"/>
      <c r="F422" s="4"/>
      <c r="G422" s="5"/>
      <c r="H422" s="3"/>
      <c r="I422" s="6"/>
    </row>
    <row r="423" spans="2:9" s="2" customFormat="1" ht="15" customHeight="1">
      <c r="B423" s="1"/>
      <c r="E423" s="3"/>
      <c r="F423" s="4"/>
      <c r="G423" s="5"/>
      <c r="H423" s="3"/>
      <c r="I423" s="6"/>
    </row>
    <row r="424" spans="2:9" s="2" customFormat="1" ht="15" customHeight="1">
      <c r="B424" s="1"/>
      <c r="E424" s="3"/>
      <c r="F424" s="4"/>
      <c r="G424" s="5"/>
      <c r="H424" s="3"/>
      <c r="I424" s="6"/>
    </row>
    <row r="425" spans="2:9" s="2" customFormat="1" ht="15" customHeight="1">
      <c r="B425" s="1"/>
      <c r="E425" s="3"/>
      <c r="F425" s="4"/>
      <c r="G425" s="5"/>
      <c r="H425" s="3"/>
      <c r="I425" s="6"/>
    </row>
    <row r="426" spans="2:9" s="2" customFormat="1" ht="15" customHeight="1">
      <c r="B426" s="1"/>
      <c r="E426" s="3"/>
      <c r="F426" s="4"/>
      <c r="G426" s="5"/>
      <c r="H426" s="3"/>
      <c r="I426" s="6"/>
    </row>
    <row r="427" spans="2:9" s="2" customFormat="1" ht="15" customHeight="1">
      <c r="B427" s="1"/>
      <c r="E427" s="3"/>
      <c r="F427" s="4"/>
      <c r="G427" s="5"/>
      <c r="H427" s="3"/>
      <c r="I427" s="6"/>
    </row>
    <row r="428" spans="2:9" s="2" customFormat="1" ht="15" customHeight="1">
      <c r="B428" s="1"/>
      <c r="E428" s="3"/>
      <c r="F428" s="4"/>
      <c r="G428" s="5"/>
      <c r="H428" s="3"/>
      <c r="I428" s="6"/>
    </row>
    <row r="429" spans="2:9" s="2" customFormat="1" ht="15" customHeight="1">
      <c r="B429" s="1"/>
      <c r="E429" s="3"/>
      <c r="F429" s="4"/>
      <c r="G429" s="5"/>
      <c r="H429" s="3"/>
      <c r="I429" s="6"/>
    </row>
    <row r="430" spans="2:9" s="2" customFormat="1" ht="15" customHeight="1">
      <c r="B430" s="1"/>
      <c r="E430" s="3"/>
      <c r="F430" s="4"/>
      <c r="G430" s="5"/>
      <c r="H430" s="3"/>
      <c r="I430" s="6"/>
    </row>
    <row r="431" spans="2:9" s="2" customFormat="1" ht="15" customHeight="1">
      <c r="B431" s="1"/>
      <c r="E431" s="3"/>
      <c r="F431" s="4"/>
      <c r="G431" s="5"/>
      <c r="H431" s="3"/>
      <c r="I431" s="6"/>
    </row>
    <row r="432" spans="2:9" s="2" customFormat="1" ht="15" customHeight="1">
      <c r="B432" s="1"/>
      <c r="E432" s="3"/>
      <c r="F432" s="4"/>
      <c r="G432" s="5"/>
      <c r="H432" s="3"/>
      <c r="I432" s="6"/>
    </row>
    <row r="433" spans="2:9" s="2" customFormat="1" ht="15" customHeight="1">
      <c r="B433" s="1"/>
      <c r="E433" s="3"/>
      <c r="F433" s="4"/>
      <c r="G433" s="5"/>
      <c r="H433" s="3"/>
      <c r="I433" s="6"/>
    </row>
    <row r="434" spans="2:9" s="2" customFormat="1" ht="15" customHeight="1">
      <c r="B434" s="1"/>
      <c r="E434" s="3"/>
      <c r="F434" s="4"/>
      <c r="G434" s="5"/>
      <c r="H434" s="3"/>
      <c r="I434" s="6"/>
    </row>
    <row r="435" spans="2:9" s="2" customFormat="1" ht="15" customHeight="1">
      <c r="B435" s="1"/>
      <c r="E435" s="3"/>
      <c r="F435" s="4"/>
      <c r="G435" s="5"/>
      <c r="H435" s="3"/>
      <c r="I435" s="6"/>
    </row>
    <row r="436" spans="2:9" s="2" customFormat="1" ht="15" customHeight="1">
      <c r="B436" s="1"/>
      <c r="E436" s="3"/>
      <c r="F436" s="4"/>
      <c r="G436" s="5"/>
      <c r="H436" s="3"/>
      <c r="I436" s="6"/>
    </row>
    <row r="437" spans="2:9" s="2" customFormat="1" ht="15" customHeight="1">
      <c r="B437" s="1"/>
      <c r="E437" s="3"/>
      <c r="F437" s="4"/>
      <c r="G437" s="5"/>
      <c r="H437" s="3"/>
      <c r="I437" s="6"/>
    </row>
    <row r="438" spans="2:9" s="2" customFormat="1" ht="15" customHeight="1">
      <c r="B438" s="1"/>
      <c r="E438" s="3"/>
      <c r="F438" s="4"/>
      <c r="G438" s="5"/>
      <c r="H438" s="3"/>
      <c r="I438" s="6"/>
    </row>
    <row r="439" spans="2:9" s="2" customFormat="1" ht="15" customHeight="1">
      <c r="B439" s="1"/>
      <c r="E439" s="3"/>
      <c r="F439" s="4"/>
      <c r="G439" s="5"/>
      <c r="H439" s="3"/>
      <c r="I439" s="6"/>
    </row>
    <row r="440" spans="2:9" s="2" customFormat="1" ht="15" customHeight="1">
      <c r="B440" s="1"/>
      <c r="E440" s="3"/>
      <c r="F440" s="4"/>
      <c r="G440" s="5"/>
      <c r="H440" s="3"/>
      <c r="I440" s="6"/>
    </row>
    <row r="441" spans="2:9" s="2" customFormat="1" ht="15" customHeight="1">
      <c r="B441" s="1"/>
      <c r="E441" s="3"/>
      <c r="F441" s="4"/>
      <c r="G441" s="5"/>
      <c r="H441" s="3"/>
      <c r="I441" s="6"/>
    </row>
    <row r="442" spans="2:9" s="2" customFormat="1" ht="15" customHeight="1">
      <c r="B442" s="1"/>
      <c r="E442" s="3"/>
      <c r="F442" s="4"/>
      <c r="G442" s="5"/>
      <c r="H442" s="3"/>
      <c r="I442" s="6"/>
    </row>
    <row r="443" spans="2:9" s="2" customFormat="1" ht="15" customHeight="1">
      <c r="B443" s="1"/>
      <c r="E443" s="3"/>
      <c r="F443" s="4"/>
      <c r="G443" s="5"/>
      <c r="H443" s="3"/>
      <c r="I443" s="6"/>
    </row>
    <row r="444" spans="2:9" s="2" customFormat="1" ht="15" customHeight="1">
      <c r="B444" s="1"/>
      <c r="E444" s="3"/>
      <c r="F444" s="4"/>
      <c r="G444" s="5"/>
      <c r="H444" s="3"/>
      <c r="I444" s="6"/>
    </row>
    <row r="445" spans="2:9" s="2" customFormat="1" ht="15" customHeight="1">
      <c r="B445" s="1"/>
      <c r="E445" s="3"/>
      <c r="F445" s="4"/>
      <c r="G445" s="5"/>
      <c r="H445" s="3"/>
      <c r="I445" s="6"/>
    </row>
    <row r="446" spans="2:9" s="2" customFormat="1" ht="15" customHeight="1">
      <c r="B446" s="1"/>
      <c r="E446" s="3"/>
      <c r="F446" s="4"/>
      <c r="G446" s="5"/>
      <c r="H446" s="3"/>
      <c r="I446" s="6"/>
    </row>
    <row r="447" spans="2:9" s="2" customFormat="1" ht="15" customHeight="1">
      <c r="B447" s="1"/>
      <c r="E447" s="3"/>
      <c r="F447" s="4"/>
      <c r="G447" s="5"/>
      <c r="H447" s="3"/>
      <c r="I447" s="6"/>
    </row>
    <row r="448" spans="2:9" s="2" customFormat="1" ht="15" customHeight="1">
      <c r="B448" s="1"/>
      <c r="E448" s="3"/>
      <c r="F448" s="4"/>
      <c r="G448" s="5"/>
      <c r="H448" s="3"/>
      <c r="I448" s="6"/>
    </row>
    <row r="449" spans="2:9" s="2" customFormat="1" ht="15" customHeight="1">
      <c r="B449" s="1"/>
      <c r="E449" s="3"/>
      <c r="F449" s="4"/>
      <c r="G449" s="5"/>
      <c r="H449" s="3"/>
      <c r="I449" s="6"/>
    </row>
    <row r="450" spans="2:9" s="2" customFormat="1" ht="15" customHeight="1">
      <c r="B450" s="1"/>
      <c r="E450" s="3"/>
      <c r="F450" s="4"/>
      <c r="G450" s="5"/>
      <c r="H450" s="3"/>
      <c r="I450" s="6"/>
    </row>
    <row r="451" spans="2:9" s="2" customFormat="1" ht="15" customHeight="1">
      <c r="B451" s="1"/>
      <c r="E451" s="3"/>
      <c r="F451" s="4"/>
      <c r="G451" s="5"/>
      <c r="H451" s="3"/>
      <c r="I451" s="6"/>
    </row>
    <row r="452" spans="2:9" s="2" customFormat="1" ht="15" customHeight="1">
      <c r="B452" s="1"/>
      <c r="E452" s="3"/>
      <c r="F452" s="4"/>
      <c r="G452" s="5"/>
      <c r="H452" s="3"/>
      <c r="I452" s="6"/>
    </row>
    <row r="453" spans="2:9" s="2" customFormat="1" ht="15" customHeight="1">
      <c r="B453" s="1"/>
      <c r="E453" s="3"/>
      <c r="F453" s="4"/>
      <c r="G453" s="5"/>
      <c r="H453" s="3"/>
      <c r="I453" s="6"/>
    </row>
    <row r="454" spans="2:9" s="2" customFormat="1" ht="15" customHeight="1">
      <c r="B454" s="1"/>
      <c r="E454" s="3"/>
      <c r="F454" s="4"/>
      <c r="G454" s="5"/>
      <c r="H454" s="3"/>
      <c r="I454" s="6"/>
    </row>
    <row r="455" spans="2:9" s="2" customFormat="1" ht="15" customHeight="1">
      <c r="B455" s="1"/>
      <c r="E455" s="3"/>
      <c r="F455" s="4"/>
      <c r="G455" s="5"/>
      <c r="H455" s="3"/>
      <c r="I455" s="6"/>
    </row>
    <row r="456" spans="2:9" s="2" customFormat="1" ht="15" customHeight="1">
      <c r="B456" s="1"/>
      <c r="E456" s="3"/>
      <c r="F456" s="4"/>
      <c r="G456" s="5"/>
      <c r="H456" s="3"/>
      <c r="I456" s="6"/>
    </row>
    <row r="457" spans="2:9" s="2" customFormat="1" ht="15" customHeight="1">
      <c r="B457" s="1"/>
      <c r="E457" s="3"/>
      <c r="F457" s="4"/>
      <c r="G457" s="5"/>
      <c r="H457" s="3"/>
      <c r="I457" s="6"/>
    </row>
    <row r="458" spans="2:9" s="2" customFormat="1" ht="15" customHeight="1">
      <c r="B458" s="1"/>
      <c r="E458" s="3"/>
      <c r="F458" s="4"/>
      <c r="G458" s="5"/>
      <c r="H458" s="3"/>
      <c r="I458" s="6"/>
    </row>
    <row r="459" spans="2:9" s="2" customFormat="1" ht="15" customHeight="1">
      <c r="B459" s="1"/>
      <c r="E459" s="3"/>
      <c r="F459" s="4"/>
      <c r="G459" s="5"/>
      <c r="H459" s="3"/>
      <c r="I459" s="6"/>
    </row>
    <row r="460" spans="2:9" s="2" customFormat="1" ht="15" customHeight="1">
      <c r="B460" s="1"/>
      <c r="E460" s="3"/>
      <c r="F460" s="4"/>
      <c r="G460" s="5"/>
      <c r="H460" s="3"/>
      <c r="I460" s="6"/>
    </row>
    <row r="461" spans="2:9" s="2" customFormat="1" ht="15" customHeight="1">
      <c r="B461" s="1"/>
      <c r="E461" s="3"/>
      <c r="F461" s="4"/>
      <c r="G461" s="5"/>
      <c r="H461" s="3"/>
      <c r="I461" s="6"/>
    </row>
    <row r="462" spans="2:9" s="2" customFormat="1" ht="15" customHeight="1">
      <c r="B462" s="1"/>
      <c r="E462" s="3"/>
      <c r="F462" s="4"/>
      <c r="G462" s="5"/>
      <c r="H462" s="3"/>
      <c r="I462" s="6"/>
    </row>
    <row r="463" spans="2:9" s="2" customFormat="1" ht="15" customHeight="1">
      <c r="B463" s="1"/>
      <c r="E463" s="3"/>
      <c r="F463" s="4"/>
      <c r="G463" s="5"/>
      <c r="H463" s="3"/>
      <c r="I463" s="6"/>
    </row>
    <row r="464" spans="2:9" s="2" customFormat="1" ht="15" customHeight="1">
      <c r="B464" s="1"/>
      <c r="E464" s="3"/>
      <c r="F464" s="4"/>
      <c r="G464" s="5"/>
      <c r="H464" s="3"/>
      <c r="I464" s="6"/>
    </row>
    <row r="465" spans="2:9" s="2" customFormat="1" ht="15" customHeight="1">
      <c r="B465" s="1"/>
      <c r="E465" s="3"/>
      <c r="F465" s="4"/>
      <c r="G465" s="5"/>
      <c r="H465" s="3"/>
      <c r="I465" s="6"/>
    </row>
    <row r="466" spans="2:9" s="2" customFormat="1" ht="15" customHeight="1">
      <c r="B466" s="1"/>
      <c r="E466" s="3"/>
      <c r="F466" s="4"/>
      <c r="G466" s="5"/>
      <c r="H466" s="3"/>
      <c r="I466" s="6"/>
    </row>
    <row r="467" spans="2:9" s="2" customFormat="1" ht="15" customHeight="1">
      <c r="B467" s="1"/>
      <c r="E467" s="3"/>
      <c r="F467" s="4"/>
      <c r="G467" s="5"/>
      <c r="H467" s="3"/>
      <c r="I467" s="6"/>
    </row>
    <row r="468" spans="2:9" s="2" customFormat="1" ht="15" customHeight="1">
      <c r="B468" s="1"/>
      <c r="E468" s="3"/>
      <c r="F468" s="4"/>
      <c r="G468" s="5"/>
      <c r="H468" s="3"/>
      <c r="I468" s="6"/>
    </row>
    <row r="469" spans="2:9" s="2" customFormat="1" ht="15" customHeight="1">
      <c r="B469" s="1"/>
      <c r="E469" s="3"/>
      <c r="F469" s="4"/>
      <c r="G469" s="5"/>
      <c r="H469" s="3"/>
      <c r="I469" s="6"/>
    </row>
    <row r="470" spans="2:9" s="2" customFormat="1" ht="15" customHeight="1">
      <c r="B470" s="1"/>
      <c r="E470" s="3"/>
      <c r="F470" s="4"/>
      <c r="G470" s="5"/>
      <c r="H470" s="3"/>
      <c r="I470" s="6"/>
    </row>
    <row r="471" spans="2:9" s="2" customFormat="1" ht="15" customHeight="1">
      <c r="B471" s="1"/>
      <c r="E471" s="3"/>
      <c r="F471" s="4"/>
      <c r="G471" s="5"/>
      <c r="H471" s="3"/>
      <c r="I471" s="6"/>
    </row>
    <row r="472" spans="2:9" s="2" customFormat="1" ht="15" customHeight="1">
      <c r="B472" s="1"/>
      <c r="E472" s="3"/>
      <c r="F472" s="4"/>
      <c r="G472" s="5"/>
      <c r="H472" s="3"/>
      <c r="I472" s="6"/>
    </row>
    <row r="473" spans="2:9" s="2" customFormat="1" ht="15" customHeight="1">
      <c r="B473" s="1"/>
      <c r="E473" s="3"/>
      <c r="F473" s="4"/>
      <c r="G473" s="5"/>
      <c r="H473" s="3"/>
      <c r="I473" s="6"/>
    </row>
    <row r="474" spans="2:9" s="2" customFormat="1" ht="15" customHeight="1">
      <c r="B474" s="1"/>
      <c r="E474" s="3"/>
      <c r="F474" s="4"/>
      <c r="G474" s="5"/>
      <c r="H474" s="3"/>
      <c r="I474" s="6"/>
    </row>
    <row r="475" spans="2:9" s="2" customFormat="1" ht="15" customHeight="1">
      <c r="B475" s="1"/>
      <c r="E475" s="3"/>
      <c r="F475" s="4"/>
      <c r="G475" s="5"/>
      <c r="H475" s="3"/>
      <c r="I475" s="6"/>
    </row>
    <row r="476" spans="2:9" s="2" customFormat="1" ht="15" customHeight="1">
      <c r="B476" s="1"/>
      <c r="E476" s="3"/>
      <c r="F476" s="4"/>
      <c r="G476" s="5"/>
      <c r="H476" s="3"/>
      <c r="I476" s="6"/>
    </row>
    <row r="477" spans="2:9" s="2" customFormat="1" ht="15" customHeight="1">
      <c r="B477" s="1"/>
      <c r="E477" s="3"/>
      <c r="F477" s="4"/>
      <c r="G477" s="5"/>
      <c r="H477" s="3"/>
      <c r="I477" s="6"/>
    </row>
    <row r="478" spans="2:9" s="2" customFormat="1" ht="15" customHeight="1">
      <c r="B478" s="1"/>
      <c r="E478" s="3"/>
      <c r="F478" s="4"/>
      <c r="G478" s="5"/>
      <c r="H478" s="3"/>
      <c r="I478" s="6"/>
    </row>
    <row r="479" spans="2:9" s="2" customFormat="1" ht="15" customHeight="1">
      <c r="B479" s="1"/>
      <c r="E479" s="3"/>
      <c r="F479" s="4"/>
      <c r="G479" s="5"/>
      <c r="H479" s="3"/>
      <c r="I479" s="6"/>
    </row>
    <row r="480" spans="2:9" s="2" customFormat="1" ht="15" customHeight="1">
      <c r="B480" s="1"/>
      <c r="E480" s="3"/>
      <c r="F480" s="4"/>
      <c r="G480" s="5"/>
      <c r="H480" s="3"/>
      <c r="I480" s="6"/>
    </row>
    <row r="481" spans="2:9" s="2" customFormat="1" ht="15" customHeight="1">
      <c r="B481" s="1"/>
      <c r="E481" s="3"/>
      <c r="F481" s="4"/>
      <c r="G481" s="5"/>
      <c r="H481" s="3"/>
      <c r="I481" s="6"/>
    </row>
    <row r="482" spans="2:9" s="2" customFormat="1" ht="15" customHeight="1">
      <c r="B482" s="1"/>
      <c r="E482" s="3"/>
      <c r="F482" s="4"/>
      <c r="G482" s="5"/>
      <c r="H482" s="3"/>
      <c r="I482" s="6"/>
    </row>
    <row r="483" spans="2:9" s="2" customFormat="1" ht="15" customHeight="1">
      <c r="B483" s="1"/>
      <c r="E483" s="3"/>
      <c r="F483" s="4"/>
      <c r="G483" s="5"/>
      <c r="H483" s="3"/>
      <c r="I483" s="6"/>
    </row>
    <row r="484" spans="2:9" s="2" customFormat="1" ht="15" customHeight="1">
      <c r="B484" s="1"/>
      <c r="E484" s="3"/>
      <c r="F484" s="4"/>
      <c r="G484" s="5"/>
      <c r="H484" s="3"/>
      <c r="I484" s="6"/>
    </row>
    <row r="485" spans="2:9" s="2" customFormat="1" ht="15" customHeight="1">
      <c r="B485" s="1"/>
      <c r="E485" s="3"/>
      <c r="F485" s="4"/>
      <c r="G485" s="5"/>
      <c r="H485" s="3"/>
      <c r="I485" s="6"/>
    </row>
    <row r="486" spans="2:9" s="2" customFormat="1" ht="15" customHeight="1">
      <c r="B486" s="1"/>
      <c r="E486" s="3"/>
      <c r="F486" s="4"/>
      <c r="G486" s="5"/>
      <c r="H486" s="3"/>
      <c r="I486" s="6"/>
    </row>
    <row r="487" spans="2:9" s="2" customFormat="1" ht="15" customHeight="1">
      <c r="B487" s="1"/>
      <c r="E487" s="3"/>
      <c r="F487" s="4"/>
      <c r="G487" s="5"/>
      <c r="H487" s="3"/>
      <c r="I487" s="6"/>
    </row>
    <row r="488" spans="2:9" s="2" customFormat="1" ht="15" customHeight="1">
      <c r="B488" s="1"/>
      <c r="E488" s="3"/>
      <c r="F488" s="4"/>
      <c r="G488" s="5"/>
      <c r="H488" s="3"/>
      <c r="I488" s="6"/>
    </row>
    <row r="489" spans="2:9" s="2" customFormat="1" ht="15" customHeight="1">
      <c r="B489" s="1"/>
      <c r="E489" s="3"/>
      <c r="F489" s="4"/>
      <c r="G489" s="5"/>
      <c r="H489" s="3"/>
      <c r="I489" s="6"/>
    </row>
    <row r="490" spans="2:9" s="2" customFormat="1" ht="15" customHeight="1">
      <c r="B490" s="1"/>
      <c r="E490" s="3"/>
      <c r="F490" s="4"/>
      <c r="G490" s="5"/>
      <c r="H490" s="3"/>
      <c r="I490" s="6"/>
    </row>
    <row r="491" spans="2:9" s="2" customFormat="1" ht="15" customHeight="1">
      <c r="B491" s="1"/>
      <c r="E491" s="3"/>
      <c r="F491" s="4"/>
      <c r="G491" s="5"/>
      <c r="H491" s="3"/>
      <c r="I491" s="6"/>
    </row>
    <row r="492" spans="2:9" s="2" customFormat="1" ht="15" customHeight="1">
      <c r="B492" s="1"/>
      <c r="E492" s="3"/>
      <c r="F492" s="4"/>
      <c r="G492" s="5"/>
      <c r="H492" s="3"/>
      <c r="I492" s="6"/>
    </row>
    <row r="493" spans="2:9" s="2" customFormat="1" ht="15" customHeight="1">
      <c r="B493" s="1"/>
      <c r="E493" s="3"/>
      <c r="F493" s="4"/>
      <c r="G493" s="5"/>
      <c r="H493" s="3"/>
      <c r="I493" s="6"/>
    </row>
    <row r="494" spans="2:9" s="2" customFormat="1" ht="15" customHeight="1">
      <c r="B494" s="1"/>
      <c r="E494" s="3"/>
      <c r="F494" s="4"/>
      <c r="G494" s="5"/>
      <c r="H494" s="3"/>
      <c r="I494" s="6"/>
    </row>
    <row r="495" spans="2:9" s="2" customFormat="1" ht="15" customHeight="1">
      <c r="B495" s="1"/>
      <c r="E495" s="3"/>
      <c r="F495" s="4"/>
      <c r="G495" s="5"/>
      <c r="H495" s="3"/>
      <c r="I495" s="6"/>
    </row>
    <row r="496" spans="2:9" s="2" customFormat="1" ht="15" customHeight="1">
      <c r="B496" s="1"/>
      <c r="E496" s="3"/>
      <c r="F496" s="4"/>
      <c r="G496" s="5"/>
      <c r="H496" s="3"/>
      <c r="I496" s="6"/>
    </row>
    <row r="497" spans="2:9" s="2" customFormat="1" ht="15" customHeight="1">
      <c r="B497" s="1"/>
      <c r="E497" s="3"/>
      <c r="F497" s="4"/>
      <c r="G497" s="5"/>
      <c r="H497" s="3"/>
      <c r="I497" s="6"/>
    </row>
    <row r="498" spans="2:9" s="2" customFormat="1" ht="15" customHeight="1">
      <c r="B498" s="1"/>
      <c r="E498" s="3"/>
      <c r="F498" s="4"/>
      <c r="G498" s="5"/>
      <c r="H498" s="3"/>
      <c r="I498" s="6"/>
    </row>
    <row r="499" spans="2:9" s="2" customFormat="1" ht="15" customHeight="1">
      <c r="B499" s="1"/>
      <c r="E499" s="3"/>
      <c r="F499" s="4"/>
      <c r="G499" s="5"/>
      <c r="H499" s="3"/>
      <c r="I499" s="6"/>
    </row>
    <row r="500" spans="2:9" s="2" customFormat="1" ht="15" customHeight="1">
      <c r="B500" s="1"/>
      <c r="E500" s="3"/>
      <c r="F500" s="4"/>
      <c r="G500" s="5"/>
      <c r="H500" s="3"/>
      <c r="I500" s="6"/>
    </row>
    <row r="501" spans="2:9" s="2" customFormat="1" ht="15" customHeight="1">
      <c r="B501" s="1"/>
      <c r="E501" s="3"/>
      <c r="F501" s="4"/>
      <c r="G501" s="5"/>
      <c r="H501" s="3"/>
      <c r="I501" s="6"/>
    </row>
    <row r="502" spans="2:9" s="2" customFormat="1" ht="15" customHeight="1">
      <c r="B502" s="1"/>
      <c r="E502" s="3"/>
      <c r="F502" s="4"/>
      <c r="G502" s="5"/>
      <c r="H502" s="3"/>
      <c r="I502" s="6"/>
    </row>
    <row r="503" spans="2:9" s="2" customFormat="1" ht="15" customHeight="1">
      <c r="B503" s="1"/>
      <c r="E503" s="3"/>
      <c r="F503" s="4"/>
      <c r="G503" s="5"/>
      <c r="H503" s="3"/>
      <c r="I503" s="6"/>
    </row>
    <row r="504" spans="2:9" s="2" customFormat="1" ht="15" customHeight="1">
      <c r="B504" s="1"/>
      <c r="E504" s="3"/>
      <c r="F504" s="4"/>
      <c r="G504" s="5"/>
      <c r="H504" s="3"/>
      <c r="I504" s="6"/>
    </row>
    <row r="505" spans="2:9" s="2" customFormat="1" ht="15" customHeight="1">
      <c r="B505" s="1"/>
      <c r="E505" s="3"/>
      <c r="F505" s="4"/>
      <c r="G505" s="5"/>
      <c r="H505" s="3"/>
      <c r="I505" s="6"/>
    </row>
    <row r="506" spans="2:9" s="2" customFormat="1" ht="15" customHeight="1">
      <c r="B506" s="1"/>
      <c r="E506" s="3"/>
      <c r="F506" s="4"/>
      <c r="G506" s="5"/>
      <c r="H506" s="3"/>
      <c r="I506" s="6"/>
    </row>
    <row r="507" spans="2:9" s="2" customFormat="1" ht="15" customHeight="1">
      <c r="B507" s="1"/>
      <c r="E507" s="3"/>
      <c r="F507" s="4"/>
      <c r="G507" s="5"/>
      <c r="H507" s="3"/>
      <c r="I507" s="6"/>
    </row>
    <row r="508" spans="2:9" s="2" customFormat="1" ht="15" customHeight="1">
      <c r="B508" s="1"/>
      <c r="E508" s="3"/>
      <c r="F508" s="4"/>
      <c r="G508" s="5"/>
      <c r="H508" s="3"/>
      <c r="I508" s="6"/>
    </row>
    <row r="509" spans="2:9" s="2" customFormat="1" ht="15" customHeight="1">
      <c r="B509" s="1"/>
      <c r="E509" s="3"/>
      <c r="F509" s="4"/>
      <c r="G509" s="5"/>
      <c r="H509" s="3"/>
      <c r="I509" s="6"/>
    </row>
    <row r="510" spans="2:9" s="2" customFormat="1" ht="15" customHeight="1">
      <c r="B510" s="1"/>
      <c r="E510" s="3"/>
      <c r="F510" s="4"/>
      <c r="G510" s="5"/>
      <c r="H510" s="3"/>
      <c r="I510" s="6"/>
    </row>
    <row r="511" spans="2:9" s="2" customFormat="1" ht="15" customHeight="1">
      <c r="B511" s="1"/>
      <c r="E511" s="3"/>
      <c r="F511" s="4"/>
      <c r="G511" s="5"/>
      <c r="H511" s="3"/>
      <c r="I511" s="6"/>
    </row>
    <row r="512" spans="2:9" s="2" customFormat="1" ht="15" customHeight="1">
      <c r="B512" s="1"/>
      <c r="E512" s="3"/>
      <c r="F512" s="4"/>
      <c r="G512" s="5"/>
      <c r="H512" s="3"/>
      <c r="I512" s="6"/>
    </row>
    <row r="513" spans="2:9" s="2" customFormat="1" ht="15" customHeight="1">
      <c r="B513" s="1"/>
      <c r="E513" s="3"/>
      <c r="F513" s="4"/>
      <c r="G513" s="5"/>
      <c r="H513" s="3"/>
      <c r="I513" s="6"/>
    </row>
    <row r="514" spans="2:9" s="2" customFormat="1" ht="15" customHeight="1">
      <c r="B514" s="1"/>
      <c r="E514" s="3"/>
      <c r="F514" s="4"/>
      <c r="G514" s="5"/>
      <c r="H514" s="3"/>
      <c r="I514" s="6"/>
    </row>
    <row r="515" spans="2:9" s="2" customFormat="1" ht="15" customHeight="1">
      <c r="B515" s="1"/>
      <c r="E515" s="3"/>
      <c r="F515" s="4"/>
      <c r="G515" s="5"/>
      <c r="H515" s="3"/>
      <c r="I515" s="6"/>
    </row>
    <row r="516" spans="2:9" s="2" customFormat="1" ht="15" customHeight="1">
      <c r="B516" s="1"/>
      <c r="E516" s="3"/>
      <c r="F516" s="4"/>
      <c r="G516" s="5"/>
      <c r="H516" s="3"/>
      <c r="I516" s="6"/>
    </row>
    <row r="517" spans="2:9" s="2" customFormat="1" ht="15" customHeight="1">
      <c r="B517" s="1"/>
      <c r="E517" s="3"/>
      <c r="F517" s="4"/>
      <c r="G517" s="5"/>
      <c r="H517" s="3"/>
      <c r="I517" s="6"/>
    </row>
    <row r="518" spans="2:9" s="2" customFormat="1" ht="15" customHeight="1">
      <c r="B518" s="1"/>
      <c r="E518" s="3"/>
      <c r="F518" s="4"/>
      <c r="G518" s="5"/>
      <c r="H518" s="3"/>
      <c r="I518" s="6"/>
    </row>
    <row r="519" spans="2:9" s="2" customFormat="1" ht="15" customHeight="1">
      <c r="B519" s="1"/>
      <c r="E519" s="3"/>
      <c r="F519" s="4"/>
      <c r="G519" s="5"/>
      <c r="H519" s="3"/>
      <c r="I519" s="6"/>
    </row>
    <row r="520" spans="2:9" s="2" customFormat="1" ht="15" customHeight="1">
      <c r="B520" s="1"/>
      <c r="E520" s="3"/>
      <c r="F520" s="4"/>
      <c r="G520" s="5"/>
      <c r="H520" s="3"/>
      <c r="I520" s="6"/>
    </row>
    <row r="521" spans="2:9" s="2" customFormat="1" ht="15" customHeight="1">
      <c r="B521" s="1"/>
      <c r="E521" s="3"/>
      <c r="F521" s="4"/>
      <c r="G521" s="5"/>
      <c r="H521" s="3"/>
      <c r="I521" s="6"/>
    </row>
    <row r="522" spans="2:9" s="2" customFormat="1" ht="15" customHeight="1">
      <c r="B522" s="1"/>
      <c r="E522" s="3"/>
      <c r="F522" s="4"/>
      <c r="G522" s="5"/>
      <c r="H522" s="3"/>
      <c r="I522" s="6"/>
    </row>
    <row r="523" spans="2:9" s="2" customFormat="1" ht="15" customHeight="1">
      <c r="B523" s="1"/>
      <c r="E523" s="3"/>
      <c r="F523" s="4"/>
      <c r="G523" s="5"/>
      <c r="H523" s="3"/>
      <c r="I523" s="6"/>
    </row>
    <row r="524" spans="2:9" s="2" customFormat="1" ht="15" customHeight="1">
      <c r="B524" s="1"/>
      <c r="E524" s="3"/>
      <c r="F524" s="4"/>
      <c r="G524" s="5"/>
      <c r="H524" s="3"/>
      <c r="I524" s="6"/>
    </row>
    <row r="525" spans="2:9" s="2" customFormat="1" ht="15" customHeight="1">
      <c r="B525" s="1"/>
      <c r="E525" s="3"/>
      <c r="F525" s="4"/>
      <c r="G525" s="5"/>
      <c r="H525" s="3"/>
      <c r="I525" s="6"/>
    </row>
    <row r="526" spans="2:9" s="2" customFormat="1" ht="15" customHeight="1">
      <c r="B526" s="1"/>
      <c r="E526" s="3"/>
      <c r="F526" s="4"/>
      <c r="G526" s="5"/>
      <c r="H526" s="3"/>
      <c r="I526" s="6"/>
    </row>
    <row r="527" spans="2:9" s="2" customFormat="1" ht="15" customHeight="1">
      <c r="B527" s="1"/>
      <c r="E527" s="3"/>
      <c r="F527" s="4"/>
      <c r="G527" s="5"/>
      <c r="H527" s="3"/>
      <c r="I527" s="6"/>
    </row>
    <row r="528" spans="2:9" s="2" customFormat="1" ht="15" customHeight="1">
      <c r="B528" s="1"/>
      <c r="E528" s="3"/>
      <c r="F528" s="4"/>
      <c r="G528" s="5"/>
      <c r="H528" s="3"/>
      <c r="I528" s="6"/>
    </row>
    <row r="529" spans="2:9" s="2" customFormat="1" ht="15" customHeight="1">
      <c r="B529" s="1"/>
      <c r="E529" s="3"/>
      <c r="F529" s="4"/>
      <c r="G529" s="5"/>
      <c r="H529" s="3"/>
      <c r="I529" s="6"/>
    </row>
    <row r="530" spans="2:9" s="2" customFormat="1" ht="15" customHeight="1">
      <c r="B530" s="1"/>
      <c r="E530" s="3"/>
      <c r="F530" s="4"/>
      <c r="G530" s="5"/>
      <c r="H530" s="3"/>
      <c r="I530" s="6"/>
    </row>
    <row r="531" spans="2:9" s="2" customFormat="1" ht="15" customHeight="1">
      <c r="B531" s="1"/>
      <c r="E531" s="3"/>
      <c r="F531" s="4"/>
      <c r="G531" s="5"/>
      <c r="H531" s="3"/>
      <c r="I531" s="6"/>
    </row>
    <row r="532" spans="2:9" s="2" customFormat="1" ht="15" customHeight="1">
      <c r="B532" s="1"/>
      <c r="E532" s="3"/>
      <c r="F532" s="4"/>
      <c r="G532" s="5"/>
      <c r="H532" s="3"/>
      <c r="I532" s="6"/>
    </row>
    <row r="533" spans="2:9" s="2" customFormat="1" ht="15" customHeight="1">
      <c r="B533" s="1"/>
      <c r="E533" s="3"/>
      <c r="F533" s="4"/>
      <c r="G533" s="5"/>
      <c r="H533" s="3"/>
      <c r="I533" s="6"/>
    </row>
    <row r="534" spans="2:9" s="2" customFormat="1" ht="15" customHeight="1">
      <c r="B534" s="1"/>
      <c r="E534" s="3"/>
      <c r="F534" s="4"/>
      <c r="G534" s="5"/>
      <c r="H534" s="3"/>
      <c r="I534" s="6"/>
    </row>
    <row r="535" spans="2:9" s="2" customFormat="1" ht="15" customHeight="1">
      <c r="B535" s="1"/>
      <c r="E535" s="3"/>
      <c r="F535" s="4"/>
      <c r="G535" s="5"/>
      <c r="H535" s="3"/>
      <c r="I535" s="6"/>
    </row>
    <row r="536" spans="2:9" s="2" customFormat="1" ht="15" customHeight="1">
      <c r="B536" s="1"/>
      <c r="E536" s="3"/>
      <c r="F536" s="4"/>
      <c r="G536" s="5"/>
      <c r="H536" s="3"/>
      <c r="I536" s="6"/>
    </row>
    <row r="537" spans="2:9" s="2" customFormat="1" ht="15" customHeight="1">
      <c r="B537" s="1"/>
      <c r="E537" s="3"/>
      <c r="F537" s="4"/>
      <c r="G537" s="5"/>
      <c r="H537" s="3"/>
      <c r="I537" s="6"/>
    </row>
    <row r="538" spans="2:9" s="2" customFormat="1" ht="15" customHeight="1">
      <c r="B538" s="1"/>
      <c r="E538" s="3"/>
      <c r="F538" s="4"/>
      <c r="G538" s="5"/>
      <c r="H538" s="3"/>
      <c r="I538" s="6"/>
    </row>
    <row r="539" spans="2:9" s="2" customFormat="1" ht="15" customHeight="1">
      <c r="B539" s="1"/>
      <c r="E539" s="3"/>
      <c r="F539" s="4"/>
      <c r="G539" s="5"/>
      <c r="H539" s="3"/>
      <c r="I539" s="6"/>
    </row>
    <row r="540" spans="2:9" s="2" customFormat="1" ht="15" customHeight="1">
      <c r="B540" s="1"/>
      <c r="E540" s="3"/>
      <c r="F540" s="4"/>
      <c r="G540" s="5"/>
      <c r="H540" s="3"/>
      <c r="I540" s="6"/>
    </row>
    <row r="541" spans="2:9" s="2" customFormat="1" ht="15" customHeight="1">
      <c r="B541" s="1"/>
      <c r="E541" s="3"/>
      <c r="F541" s="4"/>
      <c r="G541" s="5"/>
      <c r="H541" s="3"/>
      <c r="I541" s="6"/>
    </row>
    <row r="542" spans="2:9" s="2" customFormat="1" ht="15" customHeight="1">
      <c r="B542" s="1"/>
      <c r="E542" s="3"/>
      <c r="F542" s="4"/>
      <c r="G542" s="5"/>
      <c r="H542" s="3"/>
      <c r="I542" s="6"/>
    </row>
    <row r="543" spans="2:9" s="2" customFormat="1" ht="15" customHeight="1">
      <c r="B543" s="1"/>
      <c r="E543" s="3"/>
      <c r="F543" s="4"/>
      <c r="G543" s="5"/>
      <c r="H543" s="3"/>
      <c r="I543" s="6"/>
    </row>
    <row r="544" spans="2:9" s="2" customFormat="1" ht="15" customHeight="1">
      <c r="B544" s="1"/>
      <c r="E544" s="3"/>
      <c r="F544" s="4"/>
      <c r="G544" s="5"/>
      <c r="H544" s="3"/>
      <c r="I544" s="6"/>
    </row>
    <row r="545" spans="2:9" s="2" customFormat="1" ht="15" customHeight="1">
      <c r="B545" s="1"/>
      <c r="E545" s="3"/>
      <c r="F545" s="4"/>
      <c r="G545" s="5"/>
      <c r="H545" s="3"/>
      <c r="I545" s="6"/>
    </row>
    <row r="546" spans="2:9" s="2" customFormat="1" ht="15" customHeight="1">
      <c r="B546" s="1"/>
      <c r="E546" s="3"/>
      <c r="F546" s="4"/>
      <c r="G546" s="5"/>
      <c r="H546" s="3"/>
      <c r="I546" s="6"/>
    </row>
    <row r="547" spans="2:9" s="2" customFormat="1" ht="15" customHeight="1">
      <c r="B547" s="1"/>
      <c r="E547" s="3"/>
      <c r="F547" s="4"/>
      <c r="G547" s="5"/>
      <c r="H547" s="3"/>
      <c r="I547" s="6"/>
    </row>
    <row r="548" spans="2:9" s="2" customFormat="1" ht="15" customHeight="1">
      <c r="B548" s="1"/>
      <c r="E548" s="3"/>
      <c r="F548" s="4"/>
      <c r="G548" s="5"/>
      <c r="H548" s="3"/>
      <c r="I548" s="6"/>
    </row>
    <row r="549" spans="2:9" s="2" customFormat="1" ht="15" customHeight="1">
      <c r="B549" s="1"/>
      <c r="E549" s="3"/>
      <c r="F549" s="4"/>
      <c r="G549" s="5"/>
      <c r="H549" s="3"/>
      <c r="I549" s="6"/>
    </row>
    <row r="550" spans="2:9" s="2" customFormat="1" ht="15" customHeight="1">
      <c r="B550" s="1"/>
      <c r="E550" s="3"/>
      <c r="F550" s="4"/>
      <c r="G550" s="5"/>
      <c r="H550" s="3"/>
      <c r="I550" s="6"/>
    </row>
    <row r="551" spans="2:9" s="2" customFormat="1" ht="15" customHeight="1">
      <c r="B551" s="1"/>
      <c r="E551" s="3"/>
      <c r="F551" s="4"/>
      <c r="G551" s="5"/>
      <c r="H551" s="3"/>
      <c r="I551" s="6"/>
    </row>
    <row r="552" spans="2:9" s="2" customFormat="1" ht="15" customHeight="1">
      <c r="B552" s="1"/>
      <c r="E552" s="3"/>
      <c r="F552" s="4"/>
      <c r="G552" s="5"/>
      <c r="H552" s="3"/>
      <c r="I552" s="6"/>
    </row>
    <row r="553" spans="2:9" s="2" customFormat="1" ht="15" customHeight="1">
      <c r="B553" s="1"/>
      <c r="E553" s="3"/>
      <c r="F553" s="4"/>
      <c r="G553" s="5"/>
      <c r="H553" s="3"/>
      <c r="I553" s="6"/>
    </row>
    <row r="554" spans="2:9" s="2" customFormat="1" ht="15" customHeight="1">
      <c r="B554" s="1"/>
      <c r="E554" s="3"/>
      <c r="F554" s="4"/>
      <c r="G554" s="5"/>
      <c r="H554" s="3"/>
      <c r="I554" s="6"/>
    </row>
    <row r="555" spans="2:9" s="2" customFormat="1" ht="15" customHeight="1">
      <c r="B555" s="1"/>
      <c r="E555" s="3"/>
      <c r="F555" s="4"/>
      <c r="G555" s="5"/>
      <c r="H555" s="3"/>
      <c r="I555" s="6"/>
    </row>
    <row r="556" spans="2:9" s="2" customFormat="1" ht="15" customHeight="1">
      <c r="B556" s="1"/>
      <c r="E556" s="3"/>
      <c r="F556" s="4"/>
      <c r="G556" s="5"/>
      <c r="H556" s="3"/>
      <c r="I556" s="6"/>
    </row>
    <row r="557" spans="2:9" s="2" customFormat="1" ht="15" customHeight="1">
      <c r="B557" s="1"/>
      <c r="E557" s="3"/>
      <c r="F557" s="4"/>
      <c r="G557" s="5"/>
      <c r="H557" s="3"/>
      <c r="I557" s="6"/>
    </row>
    <row r="558" spans="2:9" s="2" customFormat="1" ht="15" customHeight="1">
      <c r="B558" s="1"/>
      <c r="E558" s="3"/>
      <c r="F558" s="4"/>
      <c r="G558" s="5"/>
      <c r="H558" s="3"/>
      <c r="I558" s="6"/>
    </row>
    <row r="559" spans="2:9" s="2" customFormat="1" ht="15" customHeight="1">
      <c r="B559" s="1"/>
      <c r="E559" s="3"/>
      <c r="F559" s="4"/>
      <c r="G559" s="5"/>
      <c r="H559" s="3"/>
      <c r="I559" s="6"/>
    </row>
    <row r="560" spans="2:9" s="2" customFormat="1" ht="15" customHeight="1">
      <c r="B560" s="1"/>
      <c r="E560" s="3"/>
      <c r="F560" s="4"/>
      <c r="G560" s="5"/>
      <c r="H560" s="3"/>
      <c r="I560" s="6"/>
    </row>
    <row r="561" spans="2:9" s="2" customFormat="1" ht="15" customHeight="1">
      <c r="B561" s="1"/>
      <c r="E561" s="3"/>
      <c r="F561" s="4"/>
      <c r="G561" s="5"/>
      <c r="H561" s="3"/>
      <c r="I561" s="6"/>
    </row>
    <row r="562" spans="2:9" s="2" customFormat="1" ht="15" customHeight="1">
      <c r="B562" s="1"/>
      <c r="E562" s="3"/>
      <c r="F562" s="4"/>
      <c r="G562" s="5"/>
      <c r="H562" s="3"/>
      <c r="I562" s="6"/>
    </row>
    <row r="563" spans="2:9" s="2" customFormat="1" ht="15" customHeight="1">
      <c r="B563" s="1"/>
      <c r="E563" s="3"/>
      <c r="F563" s="4"/>
      <c r="G563" s="5"/>
      <c r="H563" s="3"/>
      <c r="I563" s="6"/>
    </row>
    <row r="564" spans="2:9" s="2" customFormat="1" ht="15" customHeight="1">
      <c r="B564" s="1"/>
      <c r="E564" s="3"/>
      <c r="F564" s="4"/>
      <c r="G564" s="5"/>
      <c r="H564" s="3"/>
      <c r="I564" s="6"/>
    </row>
    <row r="565" spans="2:9" s="2" customFormat="1" ht="15" customHeight="1">
      <c r="B565" s="1"/>
      <c r="E565" s="3"/>
      <c r="F565" s="4"/>
      <c r="G565" s="5"/>
      <c r="H565" s="3"/>
      <c r="I565" s="6"/>
    </row>
    <row r="566" spans="2:9" s="2" customFormat="1" ht="15" customHeight="1">
      <c r="B566" s="1"/>
      <c r="E566" s="3"/>
      <c r="F566" s="4"/>
      <c r="G566" s="5"/>
      <c r="H566" s="3"/>
      <c r="I566" s="6"/>
    </row>
    <row r="567" spans="2:9" s="2" customFormat="1" ht="15" customHeight="1">
      <c r="B567" s="1"/>
      <c r="E567" s="3"/>
      <c r="F567" s="4"/>
      <c r="G567" s="5"/>
      <c r="H567" s="3"/>
      <c r="I567" s="6"/>
    </row>
    <row r="568" spans="2:9" s="2" customFormat="1" ht="15" customHeight="1">
      <c r="B568" s="1"/>
      <c r="E568" s="3"/>
      <c r="F568" s="4"/>
      <c r="G568" s="5"/>
      <c r="H568" s="3"/>
      <c r="I568" s="6"/>
    </row>
    <row r="569" spans="2:9" s="2" customFormat="1" ht="15" customHeight="1">
      <c r="B569" s="1"/>
      <c r="E569" s="3"/>
      <c r="F569" s="4"/>
      <c r="G569" s="5"/>
      <c r="H569" s="3"/>
      <c r="I569" s="6"/>
    </row>
    <row r="570" spans="2:9" s="2" customFormat="1" ht="15" customHeight="1">
      <c r="B570" s="1"/>
      <c r="E570" s="3"/>
      <c r="F570" s="4"/>
      <c r="G570" s="5"/>
      <c r="H570" s="3"/>
      <c r="I570" s="6"/>
    </row>
    <row r="571" spans="2:9" s="2" customFormat="1" ht="15" customHeight="1">
      <c r="B571" s="1"/>
      <c r="E571" s="3"/>
      <c r="F571" s="4"/>
      <c r="G571" s="5"/>
      <c r="H571" s="3"/>
      <c r="I571" s="6"/>
    </row>
    <row r="572" spans="2:9" s="2" customFormat="1" ht="15" customHeight="1">
      <c r="B572" s="1"/>
      <c r="E572" s="3"/>
      <c r="F572" s="4"/>
      <c r="G572" s="5"/>
      <c r="H572" s="3"/>
      <c r="I572" s="6"/>
    </row>
    <row r="573" spans="2:9" s="2" customFormat="1" ht="15" customHeight="1">
      <c r="B573" s="1"/>
      <c r="E573" s="3"/>
      <c r="F573" s="4"/>
      <c r="G573" s="5"/>
      <c r="H573" s="3"/>
      <c r="I573" s="6"/>
    </row>
    <row r="574" spans="2:9" s="2" customFormat="1" ht="15" customHeight="1">
      <c r="B574" s="1"/>
      <c r="E574" s="3"/>
      <c r="F574" s="4"/>
      <c r="G574" s="5"/>
      <c r="H574" s="3"/>
      <c r="I574" s="6"/>
    </row>
    <row r="575" spans="2:9" s="2" customFormat="1" ht="15" customHeight="1">
      <c r="B575" s="1"/>
      <c r="E575" s="3"/>
      <c r="F575" s="4"/>
      <c r="G575" s="5"/>
      <c r="H575" s="3"/>
      <c r="I575" s="6"/>
    </row>
    <row r="576" spans="2:9" s="2" customFormat="1" ht="15" customHeight="1">
      <c r="B576" s="1"/>
      <c r="E576" s="3"/>
      <c r="F576" s="4"/>
      <c r="G576" s="5"/>
      <c r="H576" s="3"/>
      <c r="I576" s="6"/>
    </row>
    <row r="577" spans="2:9" s="2" customFormat="1" ht="15" customHeight="1">
      <c r="B577" s="1"/>
      <c r="E577" s="3"/>
      <c r="F577" s="4"/>
      <c r="G577" s="5"/>
      <c r="H577" s="3"/>
      <c r="I577" s="6"/>
    </row>
    <row r="578" spans="2:9" s="2" customFormat="1" ht="15" customHeight="1">
      <c r="B578" s="1"/>
      <c r="E578" s="3"/>
      <c r="F578" s="4"/>
      <c r="G578" s="5"/>
      <c r="H578" s="3"/>
      <c r="I578" s="6"/>
    </row>
    <row r="579" spans="2:9" s="2" customFormat="1" ht="15" customHeight="1">
      <c r="B579" s="1"/>
      <c r="E579" s="3"/>
      <c r="F579" s="4"/>
      <c r="G579" s="5"/>
      <c r="H579" s="3"/>
      <c r="I579" s="6"/>
    </row>
    <row r="580" spans="2:9" s="2" customFormat="1" ht="15" customHeight="1">
      <c r="B580" s="1"/>
      <c r="E580" s="3"/>
      <c r="F580" s="4"/>
      <c r="G580" s="5"/>
      <c r="H580" s="3"/>
      <c r="I580" s="6"/>
    </row>
    <row r="581" spans="2:9" s="2" customFormat="1" ht="15" customHeight="1">
      <c r="B581" s="1"/>
      <c r="E581" s="3"/>
      <c r="F581" s="4"/>
      <c r="G581" s="5"/>
      <c r="H581" s="3"/>
      <c r="I581" s="6"/>
    </row>
    <row r="582" spans="2:9" s="2" customFormat="1" ht="15" customHeight="1">
      <c r="B582" s="1"/>
      <c r="E582" s="3"/>
      <c r="F582" s="4"/>
      <c r="G582" s="5"/>
      <c r="H582" s="3"/>
      <c r="I582" s="6"/>
    </row>
    <row r="583" spans="2:9" s="2" customFormat="1" ht="15" customHeight="1">
      <c r="B583" s="1"/>
      <c r="E583" s="3"/>
      <c r="F583" s="4"/>
      <c r="G583" s="5"/>
      <c r="H583" s="3"/>
      <c r="I583" s="6"/>
    </row>
    <row r="584" spans="2:9" s="2" customFormat="1" ht="15" customHeight="1">
      <c r="B584" s="1"/>
      <c r="E584" s="3"/>
      <c r="F584" s="4"/>
      <c r="G584" s="5"/>
      <c r="H584" s="3"/>
      <c r="I584" s="6"/>
    </row>
    <row r="585" spans="2:9" s="2" customFormat="1" ht="15" customHeight="1">
      <c r="B585" s="1"/>
      <c r="E585" s="3"/>
      <c r="F585" s="4"/>
      <c r="G585" s="5"/>
      <c r="H585" s="3"/>
      <c r="I585" s="6"/>
    </row>
    <row r="586" spans="2:9" s="2" customFormat="1" ht="15" customHeight="1">
      <c r="B586" s="1"/>
      <c r="E586" s="3"/>
      <c r="F586" s="4"/>
      <c r="G586" s="5"/>
      <c r="H586" s="3"/>
      <c r="I586" s="6"/>
    </row>
    <row r="587" spans="2:9" s="2" customFormat="1" ht="15" customHeight="1">
      <c r="B587" s="1"/>
      <c r="E587" s="3"/>
      <c r="F587" s="4"/>
      <c r="G587" s="5"/>
      <c r="H587" s="3"/>
      <c r="I587" s="6"/>
    </row>
    <row r="588" spans="2:9" s="2" customFormat="1" ht="15" customHeight="1">
      <c r="B588" s="1"/>
      <c r="E588" s="3"/>
      <c r="F588" s="4"/>
      <c r="G588" s="5"/>
      <c r="H588" s="3"/>
      <c r="I588" s="6"/>
    </row>
    <row r="589" spans="2:9" s="2" customFormat="1" ht="15" customHeight="1">
      <c r="B589" s="1"/>
      <c r="E589" s="3"/>
      <c r="F589" s="4"/>
      <c r="G589" s="5"/>
      <c r="H589" s="3"/>
      <c r="I589" s="6"/>
    </row>
    <row r="590" spans="2:9" s="2" customFormat="1" ht="15" customHeight="1">
      <c r="B590" s="1"/>
      <c r="E590" s="3"/>
      <c r="F590" s="4"/>
      <c r="G590" s="5"/>
      <c r="H590" s="3"/>
      <c r="I590" s="6"/>
    </row>
    <row r="591" spans="2:9" s="2" customFormat="1" ht="15" customHeight="1">
      <c r="B591" s="1"/>
      <c r="E591" s="3"/>
      <c r="F591" s="4"/>
      <c r="G591" s="5"/>
      <c r="H591" s="3"/>
      <c r="I591" s="6"/>
    </row>
    <row r="592" spans="2:9" s="2" customFormat="1" ht="15" customHeight="1">
      <c r="B592" s="1"/>
      <c r="E592" s="3"/>
      <c r="F592" s="4"/>
      <c r="G592" s="5"/>
      <c r="H592" s="3"/>
      <c r="I592" s="6"/>
    </row>
    <row r="593" spans="2:9" s="2" customFormat="1" ht="15" customHeight="1">
      <c r="B593" s="1"/>
      <c r="E593" s="3"/>
      <c r="F593" s="4"/>
      <c r="G593" s="5"/>
      <c r="H593" s="3"/>
      <c r="I593" s="6"/>
    </row>
    <row r="594" spans="2:9" s="2" customFormat="1" ht="15" customHeight="1">
      <c r="B594" s="1"/>
      <c r="E594" s="3"/>
      <c r="F594" s="4"/>
      <c r="G594" s="5"/>
      <c r="H594" s="3"/>
      <c r="I594" s="6"/>
    </row>
    <row r="595" spans="2:9" s="2" customFormat="1" ht="15" customHeight="1">
      <c r="B595" s="1"/>
      <c r="E595" s="3"/>
      <c r="F595" s="4"/>
      <c r="G595" s="5"/>
      <c r="H595" s="3"/>
      <c r="I595" s="6"/>
    </row>
    <row r="596" spans="2:9" s="2" customFormat="1" ht="15" customHeight="1">
      <c r="B596" s="1"/>
      <c r="E596" s="3"/>
      <c r="F596" s="4"/>
      <c r="G596" s="5"/>
      <c r="H596" s="3"/>
      <c r="I596" s="6"/>
    </row>
    <row r="597" spans="2:9" s="2" customFormat="1" ht="15" customHeight="1">
      <c r="B597" s="1"/>
      <c r="E597" s="3"/>
      <c r="F597" s="4"/>
      <c r="G597" s="5"/>
      <c r="H597" s="3"/>
      <c r="I597" s="6"/>
    </row>
    <row r="598" spans="2:9" s="2" customFormat="1" ht="15" customHeight="1">
      <c r="B598" s="1"/>
      <c r="E598" s="3"/>
      <c r="F598" s="4"/>
      <c r="G598" s="5"/>
      <c r="H598" s="3"/>
      <c r="I598" s="6"/>
    </row>
    <row r="599" spans="2:9" s="2" customFormat="1" ht="15" customHeight="1">
      <c r="B599" s="1"/>
      <c r="E599" s="3"/>
      <c r="F599" s="4"/>
      <c r="G599" s="5"/>
      <c r="H599" s="3"/>
      <c r="I599" s="6"/>
    </row>
    <row r="600" spans="2:9" s="2" customFormat="1" ht="15" customHeight="1">
      <c r="B600" s="1"/>
      <c r="E600" s="3"/>
      <c r="F600" s="4"/>
      <c r="G600" s="5"/>
      <c r="H600" s="3"/>
      <c r="I600" s="6"/>
    </row>
    <row r="601" spans="2:9" s="2" customFormat="1" ht="15" customHeight="1">
      <c r="B601" s="1"/>
      <c r="E601" s="3"/>
      <c r="F601" s="4"/>
      <c r="G601" s="5"/>
      <c r="H601" s="3"/>
      <c r="I601" s="6"/>
    </row>
    <row r="602" spans="2:9" s="2" customFormat="1" ht="15" customHeight="1">
      <c r="B602" s="1"/>
      <c r="E602" s="3"/>
      <c r="F602" s="4"/>
      <c r="G602" s="5"/>
      <c r="H602" s="3"/>
      <c r="I602" s="6"/>
    </row>
    <row r="603" spans="2:9" s="2" customFormat="1" ht="15" customHeight="1">
      <c r="B603" s="1"/>
      <c r="E603" s="3"/>
      <c r="F603" s="4"/>
      <c r="G603" s="5"/>
      <c r="H603" s="3"/>
      <c r="I603" s="6"/>
    </row>
    <row r="604" spans="2:9" s="2" customFormat="1" ht="15" customHeight="1">
      <c r="B604" s="1"/>
      <c r="E604" s="3"/>
      <c r="F604" s="4"/>
      <c r="G604" s="5"/>
      <c r="H604" s="3"/>
      <c r="I604" s="6"/>
    </row>
    <row r="605" spans="2:9" s="2" customFormat="1" ht="15" customHeight="1">
      <c r="B605" s="1"/>
      <c r="E605" s="3"/>
      <c r="F605" s="4"/>
      <c r="G605" s="5"/>
      <c r="H605" s="3"/>
      <c r="I605" s="6"/>
    </row>
    <row r="606" spans="2:9" s="2" customFormat="1" ht="15" customHeight="1">
      <c r="B606" s="1"/>
      <c r="E606" s="3"/>
      <c r="F606" s="4"/>
      <c r="G606" s="5"/>
      <c r="H606" s="3"/>
      <c r="I606" s="6"/>
    </row>
    <row r="607" spans="2:9" s="2" customFormat="1" ht="15" customHeight="1">
      <c r="B607" s="1"/>
      <c r="E607" s="3"/>
      <c r="F607" s="4"/>
      <c r="G607" s="5"/>
      <c r="H607" s="3"/>
      <c r="I607" s="6"/>
    </row>
    <row r="608" spans="2:9" s="2" customFormat="1" ht="15" customHeight="1">
      <c r="B608" s="1"/>
      <c r="E608" s="3"/>
      <c r="F608" s="4"/>
      <c r="G608" s="5"/>
      <c r="H608" s="3"/>
      <c r="I608" s="6"/>
    </row>
    <row r="609" spans="2:9" s="2" customFormat="1" ht="15" customHeight="1">
      <c r="B609" s="1"/>
      <c r="E609" s="3"/>
      <c r="F609" s="4"/>
      <c r="G609" s="5"/>
      <c r="H609" s="3"/>
      <c r="I609" s="6"/>
    </row>
    <row r="610" spans="2:9" s="2" customFormat="1" ht="15" customHeight="1">
      <c r="B610" s="1"/>
      <c r="E610" s="3"/>
      <c r="F610" s="4"/>
      <c r="G610" s="5"/>
      <c r="H610" s="3"/>
      <c r="I610" s="6"/>
    </row>
    <row r="611" spans="2:9" s="2" customFormat="1" ht="15" customHeight="1">
      <c r="B611" s="1"/>
      <c r="E611" s="3"/>
      <c r="F611" s="4"/>
      <c r="G611" s="5"/>
      <c r="H611" s="3"/>
      <c r="I611" s="6"/>
    </row>
    <row r="612" spans="2:9" s="2" customFormat="1" ht="15" customHeight="1">
      <c r="B612" s="1"/>
      <c r="E612" s="3"/>
      <c r="F612" s="4"/>
      <c r="G612" s="5"/>
      <c r="H612" s="3"/>
      <c r="I612" s="6"/>
    </row>
    <row r="613" spans="2:9" s="2" customFormat="1" ht="15" customHeight="1">
      <c r="B613" s="1"/>
      <c r="E613" s="3"/>
      <c r="F613" s="4"/>
      <c r="G613" s="5"/>
      <c r="H613" s="3"/>
      <c r="I613" s="6"/>
    </row>
    <row r="614" spans="2:9" s="2" customFormat="1" ht="15" customHeight="1">
      <c r="B614" s="1"/>
      <c r="E614" s="3"/>
      <c r="F614" s="4"/>
      <c r="G614" s="5"/>
      <c r="H614" s="3"/>
      <c r="I614" s="6"/>
    </row>
    <row r="615" spans="2:9" s="2" customFormat="1" ht="15" customHeight="1">
      <c r="B615" s="1"/>
      <c r="E615" s="3"/>
      <c r="F615" s="4"/>
      <c r="G615" s="5"/>
      <c r="H615" s="3"/>
      <c r="I615" s="6"/>
    </row>
    <row r="616" spans="2:9" s="2" customFormat="1" ht="15" customHeight="1">
      <c r="B616" s="1"/>
      <c r="E616" s="3"/>
      <c r="F616" s="4"/>
      <c r="G616" s="5"/>
      <c r="H616" s="3"/>
      <c r="I616" s="6"/>
    </row>
    <row r="617" spans="2:9" s="2" customFormat="1" ht="15" customHeight="1">
      <c r="B617" s="1"/>
      <c r="E617" s="3"/>
      <c r="F617" s="4"/>
      <c r="G617" s="5"/>
      <c r="H617" s="3"/>
      <c r="I617" s="6"/>
    </row>
    <row r="618" spans="2:9" s="2" customFormat="1" ht="15" customHeight="1">
      <c r="B618" s="1"/>
      <c r="E618" s="3"/>
      <c r="F618" s="4"/>
      <c r="G618" s="5"/>
      <c r="H618" s="3"/>
      <c r="I618" s="6"/>
    </row>
    <row r="619" spans="2:9" s="2" customFormat="1" ht="15" customHeight="1">
      <c r="B619" s="1"/>
      <c r="E619" s="3"/>
      <c r="F619" s="4"/>
      <c r="G619" s="5"/>
      <c r="H619" s="3"/>
      <c r="I619" s="6"/>
    </row>
    <row r="620" spans="2:9" s="2" customFormat="1" ht="15" customHeight="1">
      <c r="B620" s="1"/>
      <c r="E620" s="3"/>
      <c r="F620" s="4"/>
      <c r="G620" s="5"/>
      <c r="H620" s="3"/>
      <c r="I620" s="6"/>
    </row>
    <row r="621" spans="2:9" s="2" customFormat="1" ht="15" customHeight="1">
      <c r="B621" s="1"/>
      <c r="E621" s="3"/>
      <c r="F621" s="4"/>
      <c r="G621" s="5"/>
      <c r="H621" s="3"/>
      <c r="I621" s="6"/>
    </row>
    <row r="622" spans="2:9" s="2" customFormat="1" ht="15" customHeight="1">
      <c r="B622" s="1"/>
      <c r="E622" s="3"/>
      <c r="F622" s="4"/>
      <c r="G622" s="5"/>
      <c r="H622" s="3"/>
      <c r="I622" s="6"/>
    </row>
    <row r="623" spans="2:9" s="2" customFormat="1" ht="15" customHeight="1">
      <c r="B623" s="1"/>
      <c r="E623" s="3"/>
      <c r="F623" s="4"/>
      <c r="G623" s="5"/>
      <c r="H623" s="3"/>
      <c r="I623" s="6"/>
    </row>
    <row r="624" spans="2:9" s="2" customFormat="1" ht="15" customHeight="1">
      <c r="B624" s="1"/>
      <c r="E624" s="3"/>
      <c r="F624" s="4"/>
      <c r="G624" s="5"/>
      <c r="H624" s="3"/>
      <c r="I624" s="6"/>
    </row>
    <row r="625" spans="2:9" s="2" customFormat="1" ht="15" customHeight="1">
      <c r="B625" s="1"/>
      <c r="E625" s="3"/>
      <c r="F625" s="4"/>
      <c r="G625" s="5"/>
      <c r="H625" s="3"/>
      <c r="I625" s="6"/>
    </row>
    <row r="626" spans="2:9" s="2" customFormat="1" ht="15" customHeight="1">
      <c r="B626" s="1"/>
      <c r="E626" s="3"/>
      <c r="F626" s="4"/>
      <c r="G626" s="5"/>
      <c r="H626" s="3"/>
      <c r="I626" s="6"/>
    </row>
    <row r="627" spans="2:9" s="2" customFormat="1" ht="15" customHeight="1">
      <c r="B627" s="1"/>
      <c r="E627" s="3"/>
      <c r="F627" s="4"/>
      <c r="G627" s="5"/>
      <c r="H627" s="3"/>
      <c r="I627" s="6"/>
    </row>
    <row r="628" spans="2:9" s="2" customFormat="1" ht="15" customHeight="1">
      <c r="B628" s="1"/>
      <c r="E628" s="3"/>
      <c r="F628" s="4"/>
      <c r="G628" s="5"/>
      <c r="H628" s="3"/>
      <c r="I628" s="6"/>
    </row>
    <row r="629" spans="2:9" s="2" customFormat="1" ht="15" customHeight="1">
      <c r="B629" s="1"/>
      <c r="E629" s="3"/>
      <c r="F629" s="4"/>
      <c r="G629" s="5"/>
      <c r="H629" s="3"/>
      <c r="I629" s="6"/>
    </row>
    <row r="630" spans="2:9" s="2" customFormat="1" ht="15" customHeight="1">
      <c r="B630" s="1"/>
      <c r="E630" s="3"/>
      <c r="F630" s="4"/>
      <c r="G630" s="5"/>
      <c r="H630" s="3"/>
      <c r="I630" s="6"/>
    </row>
    <row r="631" spans="2:9" s="2" customFormat="1" ht="15" customHeight="1">
      <c r="B631" s="1"/>
      <c r="E631" s="3"/>
      <c r="F631" s="4"/>
      <c r="G631" s="5"/>
      <c r="H631" s="3"/>
      <c r="I631" s="6"/>
    </row>
    <row r="632" spans="2:9" s="2" customFormat="1" ht="15" customHeight="1">
      <c r="B632" s="1"/>
      <c r="E632" s="3"/>
      <c r="F632" s="4"/>
      <c r="G632" s="5"/>
      <c r="H632" s="3"/>
      <c r="I632" s="6"/>
    </row>
    <row r="633" spans="2:9" s="2" customFormat="1" ht="15" customHeight="1">
      <c r="B633" s="1"/>
      <c r="E633" s="3"/>
      <c r="F633" s="4"/>
      <c r="G633" s="5"/>
      <c r="H633" s="3"/>
      <c r="I633" s="6"/>
    </row>
    <row r="634" spans="2:9" s="2" customFormat="1" ht="15" customHeight="1">
      <c r="B634" s="1"/>
      <c r="E634" s="3"/>
      <c r="F634" s="4"/>
      <c r="G634" s="5"/>
      <c r="H634" s="3"/>
      <c r="I634" s="6"/>
    </row>
    <row r="635" spans="2:9" s="2" customFormat="1" ht="15" customHeight="1">
      <c r="B635" s="1"/>
      <c r="E635" s="3"/>
      <c r="F635" s="4"/>
      <c r="G635" s="5"/>
      <c r="H635" s="3"/>
      <c r="I635" s="6"/>
    </row>
    <row r="636" spans="2:9" s="2" customFormat="1" ht="15" customHeight="1">
      <c r="B636" s="1"/>
      <c r="E636" s="3"/>
      <c r="F636" s="4"/>
      <c r="G636" s="5"/>
      <c r="H636" s="3"/>
      <c r="I636" s="6"/>
    </row>
    <row r="637" spans="2:9" s="2" customFormat="1" ht="15" customHeight="1">
      <c r="B637" s="1"/>
      <c r="E637" s="3"/>
      <c r="F637" s="4"/>
      <c r="G637" s="5"/>
      <c r="H637" s="3"/>
      <c r="I637" s="6"/>
    </row>
  </sheetData>
  <printOptions horizontalCentered="1"/>
  <pageMargins left="0" right="0.5" top="0.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637"/>
  <sheetViews>
    <sheetView showGridLines="0" zoomScaleNormal="100" zoomScaleSheetLayoutView="85" workbookViewId="0">
      <selection activeCell="B23" sqref="B23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79" t="s">
        <v>0</v>
      </c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8" customHeight="1">
      <c r="B5" s="14"/>
      <c r="E5" s="16"/>
      <c r="F5" s="17"/>
      <c r="G5" s="10"/>
      <c r="H5" s="11"/>
      <c r="I5" s="18"/>
    </row>
    <row r="6" spans="2:9" s="15" customFormat="1" ht="18" customHeight="1">
      <c r="B6" s="14"/>
      <c r="E6" s="16"/>
      <c r="F6" s="17"/>
      <c r="G6" s="10"/>
      <c r="H6" s="11"/>
      <c r="I6" s="18"/>
    </row>
    <row r="7" spans="2:9" s="15" customFormat="1" ht="18" customHeight="1">
      <c r="B7" s="14"/>
      <c r="E7" s="16"/>
      <c r="F7" s="17"/>
      <c r="G7" s="10"/>
      <c r="H7" s="16"/>
      <c r="I7" s="18"/>
    </row>
    <row r="8" spans="2:9" s="15" customFormat="1" ht="18" customHeight="1">
      <c r="B8" s="14"/>
      <c r="E8" s="16"/>
      <c r="F8" s="17"/>
      <c r="G8" s="10"/>
      <c r="H8" s="16"/>
      <c r="I8" s="18"/>
    </row>
    <row r="9" spans="2:9" s="15" customFormat="1" ht="18" customHeight="1">
      <c r="B9" s="14"/>
      <c r="E9" s="16"/>
      <c r="F9" s="17"/>
      <c r="G9" s="10"/>
      <c r="H9" s="16"/>
      <c r="I9" s="18"/>
    </row>
    <row r="10" spans="2:9" s="15" customFormat="1" ht="18" customHeight="1">
      <c r="B10" s="14"/>
      <c r="E10" s="16"/>
      <c r="F10" s="17"/>
      <c r="G10" s="10"/>
      <c r="H10" s="16"/>
      <c r="I10" s="18"/>
    </row>
    <row r="11" spans="2:9" s="15" customFormat="1" ht="18" customHeight="1">
      <c r="B11" s="14"/>
      <c r="E11" s="16"/>
      <c r="F11" s="17"/>
      <c r="G11" s="10"/>
      <c r="H11" s="16"/>
      <c r="I11" s="18"/>
    </row>
    <row r="12" spans="2:9" s="15" customFormat="1" ht="18" customHeight="1">
      <c r="B12" s="14"/>
      <c r="E12" s="16"/>
      <c r="F12" s="17"/>
      <c r="G12" s="10"/>
      <c r="H12" s="16"/>
      <c r="I12" s="18"/>
    </row>
    <row r="13" spans="2:9" s="15" customFormat="1" ht="18" customHeight="1">
      <c r="B13" s="14"/>
      <c r="E13" s="16"/>
      <c r="F13" s="17"/>
      <c r="G13" s="10"/>
      <c r="H13" s="16"/>
      <c r="I13" s="18"/>
    </row>
    <row r="14" spans="2:9" s="15" customFormat="1" ht="18" customHeight="1">
      <c r="B14" s="14"/>
      <c r="E14" s="16"/>
      <c r="F14" s="17"/>
      <c r="G14" s="10"/>
      <c r="H14" s="16"/>
      <c r="I14" s="18"/>
    </row>
    <row r="15" spans="2:9" s="15" customFormat="1" ht="18" customHeight="1">
      <c r="B15" s="14"/>
      <c r="E15" s="16"/>
      <c r="F15" s="17"/>
      <c r="G15" s="10"/>
      <c r="H15" s="16"/>
      <c r="I15" s="18"/>
    </row>
    <row r="16" spans="2:9" s="15" customFormat="1" ht="18" customHeight="1">
      <c r="B16" s="14"/>
      <c r="E16" s="16"/>
      <c r="F16" s="17"/>
      <c r="G16" s="10"/>
      <c r="H16" s="16"/>
      <c r="I16" s="18"/>
    </row>
    <row r="17" spans="2:9" s="15" customFormat="1" ht="18" customHeight="1">
      <c r="B17" s="14"/>
      <c r="E17" s="16"/>
      <c r="F17" s="17"/>
      <c r="G17" s="10"/>
      <c r="H17" s="16"/>
      <c r="I17" s="18"/>
    </row>
    <row r="18" spans="2:9" s="15" customFormat="1" ht="18" customHeight="1">
      <c r="B18" s="14"/>
      <c r="D18" s="29"/>
      <c r="E18" s="16"/>
      <c r="F18" s="17"/>
      <c r="G18" s="10"/>
      <c r="H18" s="16"/>
      <c r="I18" s="18"/>
    </row>
    <row r="19" spans="2:9" s="15" customFormat="1" ht="18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24.95" customHeight="1">
      <c r="A35" s="400"/>
      <c r="B35" s="401"/>
      <c r="C35" s="400"/>
      <c r="D35" s="400"/>
      <c r="E35" s="402"/>
      <c r="F35" s="403"/>
      <c r="G35" s="404"/>
      <c r="H35" s="405" t="s">
        <v>437</v>
      </c>
      <c r="I35" s="18"/>
    </row>
    <row r="36" spans="1:9" s="15" customFormat="1" ht="15" customHeight="1">
      <c r="B36" s="14"/>
      <c r="E36" s="16"/>
      <c r="F36" s="17"/>
      <c r="G36" s="10"/>
      <c r="H36" s="16"/>
      <c r="I36" s="18"/>
    </row>
    <row r="37" spans="1:9" s="15" customFormat="1" ht="15" customHeight="1">
      <c r="B37" s="14"/>
      <c r="E37" s="16"/>
      <c r="F37" s="17"/>
      <c r="G37" s="10"/>
      <c r="H37" s="16"/>
      <c r="I37" s="18"/>
    </row>
    <row r="38" spans="1:9" s="15" customFormat="1" ht="15" customHeight="1">
      <c r="B38" s="14"/>
      <c r="E38" s="16"/>
      <c r="F38" s="17"/>
      <c r="G38" s="10"/>
      <c r="H38" s="16"/>
      <c r="I38" s="18"/>
    </row>
    <row r="39" spans="1:9" s="15" customFormat="1" ht="15" customHeight="1">
      <c r="B39" s="14"/>
      <c r="E39" s="16"/>
      <c r="F39" s="17"/>
      <c r="G39" s="10"/>
      <c r="H39" s="16"/>
      <c r="I39" s="18"/>
    </row>
    <row r="40" spans="1:9" s="15" customFormat="1" ht="15" customHeight="1">
      <c r="B40" s="14"/>
      <c r="E40" s="16"/>
      <c r="F40" s="17"/>
      <c r="G40" s="10"/>
      <c r="H40" s="16"/>
      <c r="I40" s="18"/>
    </row>
    <row r="41" spans="1:9" s="15" customFormat="1" ht="15" customHeight="1">
      <c r="B41" s="14"/>
      <c r="E41" s="16"/>
      <c r="F41" s="17"/>
      <c r="G41" s="10"/>
      <c r="H41" s="16"/>
      <c r="I41" s="18"/>
    </row>
    <row r="42" spans="1:9" s="15" customFormat="1" ht="15" customHeight="1">
      <c r="B42" s="14"/>
      <c r="E42" s="16"/>
      <c r="F42" s="17"/>
      <c r="G42" s="10"/>
      <c r="H42" s="16"/>
      <c r="I42" s="18"/>
    </row>
    <row r="43" spans="1:9" s="15" customFormat="1" ht="15" customHeight="1">
      <c r="B43" s="14"/>
      <c r="E43" s="16"/>
      <c r="F43" s="17"/>
      <c r="G43" s="10"/>
      <c r="H43" s="16"/>
      <c r="I43" s="18"/>
    </row>
    <row r="44" spans="1:9" s="15" customFormat="1" ht="15" customHeight="1">
      <c r="B44" s="14"/>
      <c r="E44" s="16"/>
      <c r="F44" s="17"/>
      <c r="G44" s="10"/>
      <c r="H44" s="16"/>
      <c r="I44" s="18"/>
    </row>
    <row r="45" spans="1:9" s="15" customFormat="1" ht="15" customHeight="1">
      <c r="B45" s="14"/>
      <c r="E45" s="16"/>
      <c r="F45" s="17"/>
      <c r="G45" s="10"/>
      <c r="H45" s="16"/>
      <c r="I45" s="18"/>
    </row>
    <row r="46" spans="1:9" s="15" customFormat="1" ht="15" customHeight="1">
      <c r="B46" s="14"/>
      <c r="E46" s="16"/>
      <c r="F46" s="17"/>
      <c r="G46" s="10"/>
      <c r="H46" s="16"/>
      <c r="I46" s="18"/>
    </row>
    <row r="47" spans="1:9" s="15" customFormat="1" ht="15" customHeight="1">
      <c r="B47" s="14"/>
      <c r="E47" s="16"/>
      <c r="F47" s="17"/>
      <c r="G47" s="10"/>
      <c r="H47" s="16"/>
      <c r="I47" s="18"/>
    </row>
    <row r="48" spans="1:9" s="15" customFormat="1" ht="15" customHeight="1">
      <c r="B48" s="14"/>
      <c r="E48" s="16"/>
      <c r="F48" s="17"/>
      <c r="G48" s="10"/>
      <c r="H48" s="16"/>
      <c r="I48" s="18"/>
    </row>
    <row r="49" spans="2:9" s="15" customFormat="1" ht="15" customHeight="1">
      <c r="B49" s="14"/>
      <c r="E49" s="16"/>
      <c r="F49" s="17"/>
      <c r="G49" s="10"/>
      <c r="H49" s="16"/>
      <c r="I49" s="18"/>
    </row>
    <row r="50" spans="2:9" s="15" customFormat="1" ht="15" customHeight="1">
      <c r="B50" s="14"/>
      <c r="E50" s="16"/>
      <c r="F50" s="17"/>
      <c r="G50" s="10"/>
      <c r="H50" s="16"/>
      <c r="I50" s="18"/>
    </row>
    <row r="51" spans="2:9" s="15" customFormat="1" ht="15" customHeight="1">
      <c r="B51" s="14"/>
      <c r="E51" s="16"/>
      <c r="F51" s="17"/>
      <c r="G51" s="10"/>
      <c r="H51" s="16"/>
      <c r="I51" s="18"/>
    </row>
    <row r="52" spans="2:9" s="15" customFormat="1" ht="15" customHeight="1">
      <c r="B52" s="14"/>
      <c r="E52" s="16"/>
      <c r="F52" s="17"/>
      <c r="G52" s="10"/>
      <c r="H52" s="16"/>
      <c r="I52" s="18"/>
    </row>
    <row r="53" spans="2:9" s="15" customFormat="1" ht="15" customHeight="1">
      <c r="B53" s="14"/>
      <c r="E53" s="16"/>
      <c r="F53" s="17"/>
      <c r="G53" s="10"/>
      <c r="H53" s="16"/>
      <c r="I53" s="18"/>
    </row>
    <row r="54" spans="2:9" s="15" customFormat="1" ht="15" customHeight="1">
      <c r="B54" s="14"/>
      <c r="E54" s="16"/>
      <c r="F54" s="17"/>
      <c r="G54" s="10"/>
      <c r="H54" s="16"/>
      <c r="I54" s="18"/>
    </row>
    <row r="55" spans="2:9" s="15" customFormat="1" ht="15" customHeight="1">
      <c r="B55" s="14"/>
      <c r="E55" s="16"/>
      <c r="F55" s="17"/>
      <c r="G55" s="10"/>
      <c r="H55" s="16"/>
      <c r="I55" s="18"/>
    </row>
    <row r="56" spans="2:9" s="15" customFormat="1" ht="15" customHeight="1">
      <c r="B56" s="14"/>
      <c r="E56" s="16"/>
      <c r="F56" s="17"/>
      <c r="G56" s="10"/>
      <c r="H56" s="16"/>
      <c r="I56" s="18"/>
    </row>
    <row r="57" spans="2:9" s="15" customFormat="1" ht="15" customHeight="1">
      <c r="B57" s="14"/>
      <c r="E57" s="16"/>
      <c r="F57" s="17"/>
      <c r="G57" s="10"/>
      <c r="H57" s="16"/>
      <c r="I57" s="18"/>
    </row>
    <row r="58" spans="2:9" s="15" customFormat="1" ht="15" customHeight="1">
      <c r="B58" s="14"/>
      <c r="E58" s="16"/>
      <c r="F58" s="17"/>
      <c r="G58" s="10"/>
      <c r="H58" s="16"/>
      <c r="I58" s="18"/>
    </row>
    <row r="59" spans="2:9" s="15" customFormat="1" ht="15" customHeight="1">
      <c r="B59" s="14"/>
      <c r="E59" s="16"/>
      <c r="F59" s="17"/>
      <c r="G59" s="10"/>
      <c r="H59" s="16"/>
      <c r="I59" s="18"/>
    </row>
    <row r="60" spans="2:9" s="15" customFormat="1" ht="15" customHeight="1">
      <c r="B60" s="14"/>
      <c r="E60" s="16"/>
      <c r="F60" s="17"/>
      <c r="G60" s="10"/>
      <c r="H60" s="16"/>
      <c r="I60" s="18"/>
    </row>
    <row r="61" spans="2:9" s="15" customFormat="1" ht="15" customHeight="1">
      <c r="B61" s="14"/>
      <c r="E61" s="16"/>
      <c r="F61" s="17"/>
      <c r="G61" s="10"/>
      <c r="H61" s="16"/>
      <c r="I61" s="18"/>
    </row>
    <row r="62" spans="2:9" s="15" customFormat="1" ht="15" customHeight="1">
      <c r="B62" s="14"/>
      <c r="E62" s="16"/>
      <c r="F62" s="17"/>
      <c r="G62" s="10"/>
      <c r="H62" s="16"/>
      <c r="I62" s="18"/>
    </row>
    <row r="63" spans="2:9" s="15" customFormat="1" ht="15" customHeight="1">
      <c r="B63" s="14"/>
      <c r="E63" s="16"/>
      <c r="F63" s="17"/>
      <c r="G63" s="10"/>
      <c r="H63" s="16"/>
      <c r="I63" s="18"/>
    </row>
    <row r="64" spans="2:9" s="15" customFormat="1" ht="15" customHeight="1">
      <c r="B64" s="14"/>
      <c r="E64" s="16"/>
      <c r="F64" s="17"/>
      <c r="G64" s="10"/>
      <c r="H64" s="16"/>
      <c r="I64" s="18"/>
    </row>
    <row r="65" spans="2:9" s="15" customFormat="1" ht="15" customHeight="1">
      <c r="B65" s="14"/>
      <c r="E65" s="16"/>
      <c r="F65" s="17"/>
      <c r="G65" s="10"/>
      <c r="H65" s="16"/>
      <c r="I65" s="18"/>
    </row>
    <row r="66" spans="2:9" s="15" customFormat="1" ht="15" customHeight="1">
      <c r="B66" s="14"/>
      <c r="E66" s="16"/>
      <c r="F66" s="17"/>
      <c r="G66" s="10"/>
      <c r="H66" s="16"/>
      <c r="I66" s="18"/>
    </row>
    <row r="67" spans="2:9" s="15" customFormat="1" ht="15" customHeight="1">
      <c r="B67" s="14"/>
      <c r="E67" s="16"/>
      <c r="F67" s="17"/>
      <c r="G67" s="10"/>
      <c r="H67" s="16"/>
      <c r="I67" s="18"/>
    </row>
    <row r="68" spans="2:9" s="15" customFormat="1" ht="15" customHeight="1">
      <c r="B68" s="14"/>
      <c r="E68" s="16"/>
      <c r="F68" s="17"/>
      <c r="G68" s="10"/>
      <c r="H68" s="16"/>
      <c r="I68" s="18"/>
    </row>
    <row r="69" spans="2:9" s="15" customFormat="1" ht="15" customHeight="1">
      <c r="B69" s="14"/>
      <c r="E69" s="16"/>
      <c r="F69" s="17"/>
      <c r="G69" s="10"/>
      <c r="H69" s="16"/>
      <c r="I69" s="18"/>
    </row>
    <row r="70" spans="2:9" s="15" customFormat="1" ht="15" customHeight="1">
      <c r="B70" s="14"/>
      <c r="E70" s="16"/>
      <c r="F70" s="17"/>
      <c r="G70" s="10"/>
      <c r="H70" s="16"/>
      <c r="I70" s="18"/>
    </row>
    <row r="71" spans="2:9" s="15" customFormat="1" ht="15" customHeight="1">
      <c r="B71" s="14"/>
      <c r="E71" s="16"/>
      <c r="F71" s="17"/>
      <c r="G71" s="10"/>
      <c r="H71" s="16"/>
      <c r="I71" s="18"/>
    </row>
    <row r="72" spans="2:9" s="15" customFormat="1" ht="15" customHeight="1">
      <c r="B72" s="14"/>
      <c r="E72" s="16"/>
      <c r="F72" s="17"/>
      <c r="G72" s="10"/>
      <c r="H72" s="16"/>
      <c r="I72" s="18"/>
    </row>
    <row r="73" spans="2:9" s="15" customFormat="1" ht="15" customHeight="1">
      <c r="B73" s="14"/>
      <c r="E73" s="16"/>
      <c r="F73" s="17"/>
      <c r="G73" s="10"/>
      <c r="H73" s="16"/>
      <c r="I73" s="18"/>
    </row>
    <row r="74" spans="2:9" s="15" customFormat="1" ht="15" customHeight="1">
      <c r="B74" s="14"/>
      <c r="E74" s="16"/>
      <c r="F74" s="17"/>
      <c r="G74" s="10"/>
      <c r="H74" s="16"/>
      <c r="I74" s="18"/>
    </row>
    <row r="75" spans="2:9" s="15" customFormat="1" ht="15" customHeight="1">
      <c r="B75" s="14"/>
      <c r="E75" s="16"/>
      <c r="F75" s="17"/>
      <c r="G75" s="10"/>
      <c r="H75" s="16"/>
      <c r="I75" s="18"/>
    </row>
    <row r="76" spans="2:9" s="15" customFormat="1" ht="15" customHeight="1">
      <c r="B76" s="14"/>
      <c r="E76" s="16"/>
      <c r="F76" s="17"/>
      <c r="G76" s="10"/>
      <c r="H76" s="16"/>
      <c r="I76" s="18"/>
    </row>
    <row r="77" spans="2:9" s="15" customFormat="1" ht="15" customHeight="1">
      <c r="B77" s="14"/>
      <c r="E77" s="16"/>
      <c r="F77" s="17"/>
      <c r="G77" s="10"/>
      <c r="H77" s="16"/>
      <c r="I77" s="18"/>
    </row>
    <row r="78" spans="2:9" s="15" customFormat="1" ht="15" customHeight="1">
      <c r="B78" s="14"/>
      <c r="E78" s="16"/>
      <c r="F78" s="17"/>
      <c r="G78" s="10"/>
      <c r="H78" s="16"/>
      <c r="I78" s="18"/>
    </row>
    <row r="79" spans="2:9" s="15" customFormat="1" ht="15" customHeight="1">
      <c r="B79" s="14"/>
      <c r="E79" s="16"/>
      <c r="F79" s="17"/>
      <c r="G79" s="10"/>
      <c r="H79" s="16"/>
      <c r="I79" s="18"/>
    </row>
    <row r="80" spans="2:9" s="15" customFormat="1" ht="15" customHeight="1">
      <c r="B80" s="14"/>
      <c r="E80" s="16"/>
      <c r="F80" s="17"/>
      <c r="G80" s="10"/>
      <c r="H80" s="16"/>
      <c r="I80" s="18"/>
    </row>
    <row r="81" spans="2:9" s="15" customFormat="1" ht="15" customHeight="1">
      <c r="B81" s="14"/>
      <c r="E81" s="16"/>
      <c r="F81" s="17"/>
      <c r="G81" s="10"/>
      <c r="H81" s="16"/>
      <c r="I81" s="18"/>
    </row>
    <row r="82" spans="2:9" s="15" customFormat="1" ht="15" customHeight="1">
      <c r="B82" s="14"/>
      <c r="E82" s="16"/>
      <c r="F82" s="17"/>
      <c r="G82" s="10"/>
      <c r="H82" s="16"/>
      <c r="I82" s="18"/>
    </row>
    <row r="83" spans="2:9" s="15" customFormat="1" ht="15" customHeight="1">
      <c r="B83" s="14"/>
      <c r="E83" s="16"/>
      <c r="F83" s="17"/>
      <c r="G83" s="10"/>
      <c r="H83" s="16"/>
      <c r="I83" s="18"/>
    </row>
    <row r="84" spans="2:9" s="15" customFormat="1" ht="15" customHeight="1">
      <c r="B84" s="14"/>
      <c r="E84" s="16"/>
      <c r="F84" s="17"/>
      <c r="G84" s="10"/>
      <c r="H84" s="16"/>
      <c r="I84" s="18"/>
    </row>
    <row r="85" spans="2:9" s="15" customFormat="1" ht="15" customHeight="1">
      <c r="B85" s="14"/>
      <c r="E85" s="16"/>
      <c r="F85" s="17"/>
      <c r="G85" s="10"/>
      <c r="H85" s="16"/>
      <c r="I85" s="18"/>
    </row>
    <row r="86" spans="2:9" s="15" customFormat="1" ht="15" customHeight="1">
      <c r="B86" s="14"/>
      <c r="E86" s="16"/>
      <c r="F86" s="17"/>
      <c r="G86" s="10"/>
      <c r="H86" s="16"/>
      <c r="I86" s="18"/>
    </row>
    <row r="87" spans="2:9" s="15" customFormat="1" ht="15" customHeight="1">
      <c r="B87" s="14"/>
      <c r="E87" s="16"/>
      <c r="F87" s="17"/>
      <c r="G87" s="10"/>
      <c r="H87" s="16"/>
      <c r="I87" s="18"/>
    </row>
    <row r="88" spans="2:9" s="15" customFormat="1" ht="15" customHeight="1">
      <c r="B88" s="14"/>
      <c r="E88" s="16"/>
      <c r="F88" s="17"/>
      <c r="G88" s="10"/>
      <c r="H88" s="16"/>
      <c r="I88" s="18"/>
    </row>
    <row r="89" spans="2:9" s="15" customFormat="1" ht="15" customHeight="1">
      <c r="B89" s="14"/>
      <c r="E89" s="16"/>
      <c r="F89" s="17"/>
      <c r="G89" s="10"/>
      <c r="H89" s="16"/>
      <c r="I89" s="18"/>
    </row>
    <row r="90" spans="2:9" s="15" customFormat="1" ht="15" customHeight="1">
      <c r="B90" s="14"/>
      <c r="E90" s="16"/>
      <c r="F90" s="17"/>
      <c r="G90" s="10"/>
      <c r="H90" s="16"/>
      <c r="I90" s="18"/>
    </row>
    <row r="91" spans="2:9" s="15" customFormat="1" ht="15" customHeight="1">
      <c r="B91" s="14"/>
      <c r="E91" s="16"/>
      <c r="F91" s="17"/>
      <c r="G91" s="10"/>
      <c r="H91" s="16"/>
      <c r="I91" s="18"/>
    </row>
    <row r="92" spans="2:9" s="15" customFormat="1" ht="15" customHeight="1">
      <c r="B92" s="14"/>
      <c r="E92" s="16"/>
      <c r="F92" s="17"/>
      <c r="G92" s="10"/>
      <c r="H92" s="16"/>
      <c r="I92" s="18"/>
    </row>
    <row r="93" spans="2:9" s="15" customFormat="1" ht="15" customHeight="1">
      <c r="B93" s="14"/>
      <c r="E93" s="16"/>
      <c r="F93" s="17"/>
      <c r="G93" s="10"/>
      <c r="H93" s="16"/>
      <c r="I93" s="18"/>
    </row>
    <row r="94" spans="2:9" s="15" customFormat="1" ht="15" customHeight="1">
      <c r="B94" s="14"/>
      <c r="E94" s="16"/>
      <c r="F94" s="17"/>
      <c r="G94" s="10"/>
      <c r="H94" s="16"/>
      <c r="I94" s="18"/>
    </row>
    <row r="95" spans="2:9" s="15" customFormat="1" ht="15" customHeight="1">
      <c r="B95" s="14"/>
      <c r="E95" s="16"/>
      <c r="F95" s="17"/>
      <c r="G95" s="10"/>
      <c r="H95" s="16"/>
      <c r="I95" s="18"/>
    </row>
    <row r="96" spans="2:9" s="15" customFormat="1" ht="15" customHeight="1">
      <c r="B96" s="14"/>
      <c r="E96" s="16"/>
      <c r="F96" s="17"/>
      <c r="G96" s="10"/>
      <c r="H96" s="16"/>
      <c r="I96" s="18"/>
    </row>
    <row r="97" spans="2:9" s="15" customFormat="1" ht="15" customHeight="1">
      <c r="B97" s="14"/>
      <c r="E97" s="16"/>
      <c r="F97" s="17"/>
      <c r="G97" s="10"/>
      <c r="H97" s="16"/>
      <c r="I97" s="18"/>
    </row>
    <row r="98" spans="2:9" s="15" customFormat="1" ht="15" customHeight="1">
      <c r="B98" s="14"/>
      <c r="E98" s="16"/>
      <c r="F98" s="17"/>
      <c r="G98" s="10"/>
      <c r="H98" s="16"/>
      <c r="I98" s="18"/>
    </row>
    <row r="99" spans="2:9" s="15" customFormat="1" ht="15" customHeight="1">
      <c r="B99" s="14"/>
      <c r="E99" s="16"/>
      <c r="F99" s="17"/>
      <c r="G99" s="10"/>
      <c r="H99" s="16"/>
      <c r="I99" s="18"/>
    </row>
    <row r="100" spans="2:9" s="15" customFormat="1" ht="15" customHeight="1">
      <c r="B100" s="14"/>
      <c r="E100" s="16"/>
      <c r="F100" s="17"/>
      <c r="G100" s="10"/>
      <c r="H100" s="16"/>
      <c r="I100" s="18"/>
    </row>
    <row r="101" spans="2:9" s="15" customFormat="1" ht="15" customHeight="1">
      <c r="B101" s="14"/>
      <c r="E101" s="16"/>
      <c r="F101" s="17"/>
      <c r="G101" s="10"/>
      <c r="H101" s="16"/>
      <c r="I101" s="18"/>
    </row>
    <row r="102" spans="2:9" s="15" customFormat="1" ht="15" customHeight="1">
      <c r="B102" s="14"/>
      <c r="E102" s="16"/>
      <c r="F102" s="17"/>
      <c r="G102" s="10"/>
      <c r="H102" s="16"/>
      <c r="I102" s="18"/>
    </row>
    <row r="103" spans="2:9" s="15" customFormat="1" ht="15" customHeight="1">
      <c r="B103" s="14"/>
      <c r="E103" s="16"/>
      <c r="F103" s="17"/>
      <c r="G103" s="10"/>
      <c r="H103" s="16"/>
      <c r="I103" s="18"/>
    </row>
    <row r="104" spans="2:9" s="15" customFormat="1" ht="15" customHeight="1">
      <c r="B104" s="14"/>
      <c r="E104" s="16"/>
      <c r="F104" s="17"/>
      <c r="G104" s="10"/>
      <c r="H104" s="16"/>
      <c r="I104" s="18"/>
    </row>
    <row r="105" spans="2:9" s="15" customFormat="1" ht="15" customHeight="1">
      <c r="B105" s="14"/>
      <c r="E105" s="16"/>
      <c r="F105" s="17"/>
      <c r="G105" s="10"/>
      <c r="H105" s="16"/>
      <c r="I105" s="18"/>
    </row>
    <row r="106" spans="2:9" s="15" customFormat="1" ht="15" customHeight="1">
      <c r="B106" s="14"/>
      <c r="E106" s="16"/>
      <c r="F106" s="17"/>
      <c r="G106" s="10"/>
      <c r="H106" s="16"/>
      <c r="I106" s="18"/>
    </row>
    <row r="107" spans="2:9" s="15" customFormat="1" ht="15" customHeight="1">
      <c r="B107" s="14"/>
      <c r="E107" s="16"/>
      <c r="F107" s="17"/>
      <c r="G107" s="10"/>
      <c r="H107" s="16"/>
      <c r="I107" s="18"/>
    </row>
    <row r="108" spans="2:9" s="15" customFormat="1" ht="15" customHeight="1">
      <c r="B108" s="14"/>
      <c r="E108" s="16"/>
      <c r="F108" s="17"/>
      <c r="G108" s="10"/>
      <c r="H108" s="16"/>
      <c r="I108" s="18"/>
    </row>
    <row r="109" spans="2:9" s="15" customFormat="1" ht="15" customHeight="1">
      <c r="B109" s="14"/>
      <c r="E109" s="16"/>
      <c r="F109" s="17"/>
      <c r="G109" s="10"/>
      <c r="H109" s="16"/>
      <c r="I109" s="18"/>
    </row>
    <row r="110" spans="2:9" s="15" customFormat="1" ht="15" customHeight="1">
      <c r="B110" s="14"/>
      <c r="E110" s="16"/>
      <c r="F110" s="17"/>
      <c r="G110" s="10"/>
      <c r="H110" s="16"/>
      <c r="I110" s="18"/>
    </row>
    <row r="111" spans="2:9" s="15" customFormat="1" ht="15" customHeight="1">
      <c r="B111" s="14"/>
      <c r="E111" s="16"/>
      <c r="F111" s="17"/>
      <c r="G111" s="10"/>
      <c r="H111" s="16"/>
      <c r="I111" s="18"/>
    </row>
    <row r="112" spans="2:9" s="15" customFormat="1" ht="15" customHeight="1">
      <c r="B112" s="14"/>
      <c r="E112" s="16"/>
      <c r="F112" s="17"/>
      <c r="G112" s="10"/>
      <c r="H112" s="16"/>
      <c r="I112" s="18"/>
    </row>
    <row r="113" spans="2:9" s="15" customFormat="1" ht="15" customHeight="1">
      <c r="B113" s="14"/>
      <c r="E113" s="16"/>
      <c r="F113" s="17"/>
      <c r="G113" s="10"/>
      <c r="H113" s="16"/>
      <c r="I113" s="18"/>
    </row>
    <row r="114" spans="2:9" s="15" customFormat="1" ht="15" customHeight="1">
      <c r="B114" s="14"/>
      <c r="E114" s="16"/>
      <c r="F114" s="17"/>
      <c r="G114" s="10"/>
      <c r="H114" s="16"/>
      <c r="I114" s="18"/>
    </row>
    <row r="115" spans="2:9" s="15" customFormat="1" ht="15" customHeight="1">
      <c r="B115" s="14"/>
      <c r="E115" s="16"/>
      <c r="F115" s="17"/>
      <c r="G115" s="10"/>
      <c r="H115" s="16"/>
      <c r="I115" s="18"/>
    </row>
    <row r="116" spans="2:9" s="15" customFormat="1" ht="15" customHeight="1">
      <c r="B116" s="14"/>
      <c r="E116" s="16"/>
      <c r="F116" s="17"/>
      <c r="G116" s="10"/>
      <c r="H116" s="16"/>
      <c r="I116" s="18"/>
    </row>
    <row r="117" spans="2:9" s="15" customFormat="1" ht="15" customHeight="1">
      <c r="B117" s="14"/>
      <c r="E117" s="16"/>
      <c r="F117" s="17"/>
      <c r="G117" s="10"/>
      <c r="H117" s="16"/>
      <c r="I117" s="18"/>
    </row>
    <row r="118" spans="2:9" s="15" customFormat="1" ht="15" customHeight="1">
      <c r="B118" s="14"/>
      <c r="E118" s="16"/>
      <c r="F118" s="17"/>
      <c r="G118" s="10"/>
      <c r="H118" s="16"/>
      <c r="I118" s="18"/>
    </row>
    <row r="119" spans="2:9" s="15" customFormat="1" ht="15" customHeight="1">
      <c r="B119" s="14"/>
      <c r="E119" s="16"/>
      <c r="F119" s="17"/>
      <c r="G119" s="10"/>
      <c r="H119" s="16"/>
      <c r="I119" s="18"/>
    </row>
    <row r="120" spans="2:9" s="15" customFormat="1" ht="15" customHeight="1">
      <c r="B120" s="14"/>
      <c r="E120" s="16"/>
      <c r="F120" s="17"/>
      <c r="G120" s="10"/>
      <c r="H120" s="16"/>
      <c r="I120" s="18"/>
    </row>
    <row r="121" spans="2:9" s="15" customFormat="1" ht="15" customHeight="1">
      <c r="B121" s="14"/>
      <c r="E121" s="16"/>
      <c r="F121" s="17"/>
      <c r="G121" s="10"/>
      <c r="H121" s="16"/>
      <c r="I121" s="18"/>
    </row>
    <row r="122" spans="2:9" s="15" customFormat="1" ht="15" customHeight="1">
      <c r="B122" s="14"/>
      <c r="E122" s="16"/>
      <c r="F122" s="17"/>
      <c r="G122" s="10"/>
      <c r="H122" s="16"/>
      <c r="I122" s="18"/>
    </row>
    <row r="123" spans="2:9" s="15" customFormat="1" ht="15" customHeight="1">
      <c r="B123" s="14"/>
      <c r="E123" s="16"/>
      <c r="F123" s="17"/>
      <c r="G123" s="10"/>
      <c r="H123" s="16"/>
      <c r="I123" s="18"/>
    </row>
    <row r="124" spans="2:9" s="15" customFormat="1" ht="15" customHeight="1">
      <c r="B124" s="14"/>
      <c r="E124" s="16"/>
      <c r="F124" s="17"/>
      <c r="G124" s="10"/>
      <c r="H124" s="16"/>
      <c r="I124" s="18"/>
    </row>
    <row r="125" spans="2:9" s="15" customFormat="1" ht="15" customHeight="1">
      <c r="B125" s="14"/>
      <c r="E125" s="16"/>
      <c r="F125" s="17"/>
      <c r="G125" s="10"/>
      <c r="H125" s="16"/>
      <c r="I125" s="18"/>
    </row>
    <row r="126" spans="2:9" s="15" customFormat="1" ht="15" customHeight="1">
      <c r="B126" s="14"/>
      <c r="E126" s="16"/>
      <c r="F126" s="17"/>
      <c r="G126" s="10"/>
      <c r="H126" s="16"/>
      <c r="I126" s="18"/>
    </row>
    <row r="127" spans="2:9" s="15" customFormat="1" ht="15" customHeight="1">
      <c r="B127" s="14"/>
      <c r="E127" s="16"/>
      <c r="F127" s="17"/>
      <c r="G127" s="10"/>
      <c r="H127" s="16"/>
      <c r="I127" s="18"/>
    </row>
    <row r="128" spans="2:9" s="15" customFormat="1" ht="15" customHeight="1">
      <c r="B128" s="14"/>
      <c r="E128" s="16"/>
      <c r="F128" s="17"/>
      <c r="G128" s="10"/>
      <c r="H128" s="16"/>
      <c r="I128" s="18"/>
    </row>
    <row r="129" spans="2:9" s="15" customFormat="1" ht="15" customHeight="1">
      <c r="B129" s="14"/>
      <c r="E129" s="16"/>
      <c r="F129" s="17"/>
      <c r="G129" s="10"/>
      <c r="H129" s="16"/>
      <c r="I129" s="18"/>
    </row>
    <row r="130" spans="2:9" s="15" customFormat="1" ht="15" customHeight="1">
      <c r="B130" s="14"/>
      <c r="E130" s="16"/>
      <c r="F130" s="17"/>
      <c r="G130" s="10"/>
      <c r="H130" s="16"/>
      <c r="I130" s="18"/>
    </row>
    <row r="131" spans="2:9" s="15" customFormat="1" ht="15" customHeight="1">
      <c r="B131" s="14"/>
      <c r="E131" s="16"/>
      <c r="F131" s="17"/>
      <c r="G131" s="10"/>
      <c r="H131" s="16"/>
      <c r="I131" s="18"/>
    </row>
    <row r="132" spans="2:9" s="15" customFormat="1" ht="15" customHeight="1">
      <c r="B132" s="14"/>
      <c r="E132" s="16"/>
      <c r="F132" s="17"/>
      <c r="G132" s="10"/>
      <c r="H132" s="16"/>
      <c r="I132" s="18"/>
    </row>
    <row r="133" spans="2:9" s="15" customFormat="1" ht="15" customHeight="1">
      <c r="B133" s="14"/>
      <c r="E133" s="16"/>
      <c r="F133" s="17"/>
      <c r="G133" s="10"/>
      <c r="H133" s="16"/>
      <c r="I133" s="18"/>
    </row>
    <row r="134" spans="2:9" s="15" customFormat="1" ht="15" customHeight="1">
      <c r="B134" s="14"/>
      <c r="E134" s="16"/>
      <c r="F134" s="17"/>
      <c r="G134" s="10"/>
      <c r="H134" s="16"/>
      <c r="I134" s="18"/>
    </row>
    <row r="135" spans="2:9" s="15" customFormat="1" ht="15" customHeight="1">
      <c r="B135" s="14"/>
      <c r="E135" s="16"/>
      <c r="F135" s="17"/>
      <c r="G135" s="10"/>
      <c r="H135" s="16"/>
      <c r="I135" s="18"/>
    </row>
    <row r="136" spans="2:9" s="15" customFormat="1" ht="15" customHeight="1">
      <c r="B136" s="14"/>
      <c r="E136" s="16"/>
      <c r="F136" s="17"/>
      <c r="G136" s="10"/>
      <c r="H136" s="16"/>
      <c r="I136" s="18"/>
    </row>
    <row r="137" spans="2:9" s="15" customFormat="1" ht="15" customHeight="1">
      <c r="B137" s="14"/>
      <c r="E137" s="16"/>
      <c r="F137" s="17"/>
      <c r="G137" s="10"/>
      <c r="H137" s="16"/>
      <c r="I137" s="18"/>
    </row>
    <row r="138" spans="2:9" s="15" customFormat="1" ht="15" customHeight="1">
      <c r="B138" s="14"/>
      <c r="E138" s="16"/>
      <c r="F138" s="17"/>
      <c r="G138" s="10"/>
      <c r="H138" s="16"/>
      <c r="I138" s="18"/>
    </row>
    <row r="139" spans="2:9" s="15" customFormat="1" ht="15" customHeight="1">
      <c r="B139" s="14"/>
      <c r="E139" s="16"/>
      <c r="F139" s="17"/>
      <c r="G139" s="10"/>
      <c r="H139" s="16"/>
      <c r="I139" s="18"/>
    </row>
    <row r="140" spans="2:9" s="15" customFormat="1" ht="15" customHeight="1">
      <c r="B140" s="14"/>
      <c r="E140" s="16"/>
      <c r="F140" s="17"/>
      <c r="G140" s="10"/>
      <c r="H140" s="16"/>
      <c r="I140" s="18"/>
    </row>
    <row r="141" spans="2:9" s="15" customFormat="1" ht="15" customHeight="1">
      <c r="B141" s="14"/>
      <c r="E141" s="16"/>
      <c r="F141" s="17"/>
      <c r="G141" s="10"/>
      <c r="H141" s="16"/>
      <c r="I141" s="18"/>
    </row>
    <row r="142" spans="2:9" s="15" customFormat="1" ht="15" customHeight="1">
      <c r="B142" s="14"/>
      <c r="E142" s="16"/>
      <c r="F142" s="17"/>
      <c r="G142" s="10"/>
      <c r="H142" s="16"/>
      <c r="I142" s="18"/>
    </row>
    <row r="143" spans="2:9" s="15" customFormat="1" ht="15" customHeight="1">
      <c r="B143" s="14"/>
      <c r="E143" s="16"/>
      <c r="F143" s="17"/>
      <c r="G143" s="10"/>
      <c r="H143" s="16"/>
      <c r="I143" s="18"/>
    </row>
    <row r="144" spans="2:9" s="15" customFormat="1" ht="15" customHeight="1">
      <c r="B144" s="14"/>
      <c r="E144" s="16"/>
      <c r="F144" s="17"/>
      <c r="G144" s="10"/>
      <c r="H144" s="16"/>
      <c r="I144" s="18"/>
    </row>
    <row r="145" spans="2:9" s="15" customFormat="1" ht="15" customHeight="1">
      <c r="B145" s="14"/>
      <c r="E145" s="16"/>
      <c r="F145" s="17"/>
      <c r="G145" s="10"/>
      <c r="H145" s="16"/>
      <c r="I145" s="18"/>
    </row>
    <row r="146" spans="2:9" s="15" customFormat="1" ht="15" customHeight="1">
      <c r="B146" s="14"/>
      <c r="E146" s="16"/>
      <c r="F146" s="17"/>
      <c r="G146" s="10"/>
      <c r="H146" s="16"/>
      <c r="I146" s="18"/>
    </row>
    <row r="147" spans="2:9" s="15" customFormat="1" ht="15" customHeight="1">
      <c r="B147" s="14"/>
      <c r="E147" s="16"/>
      <c r="F147" s="17"/>
      <c r="G147" s="10"/>
      <c r="H147" s="16"/>
      <c r="I147" s="18"/>
    </row>
    <row r="148" spans="2:9" s="15" customFormat="1" ht="15" customHeight="1">
      <c r="B148" s="14"/>
      <c r="E148" s="16"/>
      <c r="F148" s="17"/>
      <c r="G148" s="10"/>
      <c r="H148" s="16"/>
      <c r="I148" s="18"/>
    </row>
    <row r="149" spans="2:9" s="15" customFormat="1" ht="15" customHeight="1">
      <c r="B149" s="14"/>
      <c r="E149" s="16"/>
      <c r="F149" s="17"/>
      <c r="G149" s="10"/>
      <c r="H149" s="16"/>
      <c r="I149" s="18"/>
    </row>
    <row r="150" spans="2:9" s="15" customFormat="1" ht="15" customHeight="1">
      <c r="B150" s="14"/>
      <c r="E150" s="16"/>
      <c r="F150" s="17"/>
      <c r="G150" s="10"/>
      <c r="H150" s="16"/>
      <c r="I150" s="18"/>
    </row>
    <row r="151" spans="2:9" s="15" customFormat="1" ht="15" customHeight="1">
      <c r="B151" s="14"/>
      <c r="E151" s="16"/>
      <c r="F151" s="17"/>
      <c r="G151" s="10"/>
      <c r="H151" s="16"/>
      <c r="I151" s="18"/>
    </row>
    <row r="152" spans="2:9" s="15" customFormat="1" ht="15" customHeight="1">
      <c r="B152" s="14"/>
      <c r="E152" s="16"/>
      <c r="F152" s="17"/>
      <c r="G152" s="10"/>
      <c r="H152" s="16"/>
      <c r="I152" s="18"/>
    </row>
    <row r="153" spans="2:9" s="15" customFormat="1" ht="15" customHeight="1">
      <c r="B153" s="14"/>
      <c r="E153" s="16"/>
      <c r="F153" s="17"/>
      <c r="G153" s="10"/>
      <c r="H153" s="16"/>
      <c r="I153" s="18"/>
    </row>
    <row r="154" spans="2:9" s="15" customFormat="1" ht="15" customHeight="1">
      <c r="B154" s="14"/>
      <c r="E154" s="16"/>
      <c r="F154" s="17"/>
      <c r="G154" s="10"/>
      <c r="H154" s="16"/>
      <c r="I154" s="18"/>
    </row>
    <row r="155" spans="2:9" s="15" customFormat="1" ht="15" customHeight="1">
      <c r="B155" s="14"/>
      <c r="E155" s="16"/>
      <c r="F155" s="17"/>
      <c r="G155" s="10"/>
      <c r="H155" s="16"/>
      <c r="I155" s="18"/>
    </row>
    <row r="156" spans="2:9" s="15" customFormat="1" ht="15" customHeight="1">
      <c r="B156" s="14"/>
      <c r="E156" s="16"/>
      <c r="F156" s="17"/>
      <c r="G156" s="10"/>
      <c r="H156" s="16"/>
      <c r="I156" s="18"/>
    </row>
    <row r="157" spans="2:9" s="15" customFormat="1" ht="15" customHeight="1">
      <c r="B157" s="14"/>
      <c r="E157" s="16"/>
      <c r="F157" s="17"/>
      <c r="G157" s="10"/>
      <c r="H157" s="16"/>
      <c r="I157" s="18"/>
    </row>
    <row r="158" spans="2:9" s="15" customFormat="1" ht="15" customHeight="1">
      <c r="B158" s="14"/>
      <c r="E158" s="16"/>
      <c r="F158" s="17"/>
      <c r="G158" s="10"/>
      <c r="H158" s="16"/>
      <c r="I158" s="18"/>
    </row>
    <row r="159" spans="2:9" s="15" customFormat="1" ht="15" customHeight="1">
      <c r="B159" s="14"/>
      <c r="E159" s="16"/>
      <c r="F159" s="17"/>
      <c r="G159" s="10"/>
      <c r="H159" s="16"/>
      <c r="I159" s="18"/>
    </row>
    <row r="160" spans="2:9" s="15" customFormat="1" ht="15" customHeight="1">
      <c r="B160" s="14"/>
      <c r="E160" s="16"/>
      <c r="F160" s="17"/>
      <c r="G160" s="10"/>
      <c r="H160" s="16"/>
      <c r="I160" s="18"/>
    </row>
    <row r="161" spans="2:9" s="15" customFormat="1" ht="15" customHeight="1">
      <c r="B161" s="14"/>
      <c r="E161" s="16"/>
      <c r="F161" s="17"/>
      <c r="G161" s="10"/>
      <c r="H161" s="16"/>
      <c r="I161" s="18"/>
    </row>
    <row r="162" spans="2:9" s="15" customFormat="1" ht="15" customHeight="1">
      <c r="B162" s="14"/>
      <c r="E162" s="16"/>
      <c r="F162" s="17"/>
      <c r="G162" s="10"/>
      <c r="H162" s="16"/>
      <c r="I162" s="18"/>
    </row>
    <row r="163" spans="2:9" s="15" customFormat="1" ht="15" customHeight="1">
      <c r="B163" s="14"/>
      <c r="E163" s="16"/>
      <c r="F163" s="17"/>
      <c r="G163" s="10"/>
      <c r="H163" s="16"/>
      <c r="I163" s="18"/>
    </row>
    <row r="164" spans="2:9" s="15" customFormat="1" ht="15" customHeight="1">
      <c r="B164" s="14"/>
      <c r="E164" s="16"/>
      <c r="F164" s="17"/>
      <c r="G164" s="10"/>
      <c r="H164" s="16"/>
      <c r="I164" s="18"/>
    </row>
    <row r="165" spans="2:9" s="15" customFormat="1" ht="15" customHeight="1">
      <c r="B165" s="14"/>
      <c r="E165" s="16"/>
      <c r="F165" s="17"/>
      <c r="G165" s="10"/>
      <c r="H165" s="16"/>
      <c r="I165" s="18"/>
    </row>
    <row r="166" spans="2:9" s="15" customFormat="1" ht="15" customHeight="1">
      <c r="B166" s="14"/>
      <c r="E166" s="16"/>
      <c r="F166" s="17"/>
      <c r="G166" s="10"/>
      <c r="H166" s="16"/>
      <c r="I166" s="18"/>
    </row>
    <row r="167" spans="2:9" s="15" customFormat="1" ht="15" customHeight="1">
      <c r="B167" s="14"/>
      <c r="E167" s="16"/>
      <c r="F167" s="17"/>
      <c r="G167" s="10"/>
      <c r="H167" s="16"/>
      <c r="I167" s="18"/>
    </row>
    <row r="168" spans="2:9" s="15" customFormat="1" ht="15" customHeight="1">
      <c r="B168" s="14"/>
      <c r="E168" s="16"/>
      <c r="F168" s="17"/>
      <c r="G168" s="10"/>
      <c r="H168" s="16"/>
      <c r="I168" s="18"/>
    </row>
    <row r="169" spans="2:9" s="15" customFormat="1" ht="15" customHeight="1">
      <c r="B169" s="14"/>
      <c r="E169" s="16"/>
      <c r="F169" s="17"/>
      <c r="G169" s="10"/>
      <c r="H169" s="16"/>
      <c r="I169" s="18"/>
    </row>
    <row r="170" spans="2:9" s="15" customFormat="1" ht="15" customHeight="1">
      <c r="B170" s="14"/>
      <c r="E170" s="16"/>
      <c r="F170" s="17"/>
      <c r="G170" s="10"/>
      <c r="H170" s="16"/>
      <c r="I170" s="18"/>
    </row>
    <row r="171" spans="2:9" s="15" customFormat="1" ht="15" customHeight="1">
      <c r="B171" s="14"/>
      <c r="E171" s="16"/>
      <c r="F171" s="17"/>
      <c r="G171" s="10"/>
      <c r="H171" s="16"/>
      <c r="I171" s="18"/>
    </row>
    <row r="172" spans="2:9" s="15" customFormat="1" ht="15" customHeight="1">
      <c r="B172" s="14"/>
      <c r="E172" s="16"/>
      <c r="F172" s="17"/>
      <c r="G172" s="10"/>
      <c r="H172" s="16"/>
      <c r="I172" s="18"/>
    </row>
    <row r="173" spans="2:9" s="15" customFormat="1" ht="15" customHeight="1">
      <c r="B173" s="14"/>
      <c r="E173" s="16"/>
      <c r="F173" s="17"/>
      <c r="G173" s="10"/>
      <c r="H173" s="16"/>
      <c r="I173" s="18"/>
    </row>
    <row r="174" spans="2:9" s="15" customFormat="1" ht="15" customHeight="1">
      <c r="B174" s="14"/>
      <c r="E174" s="16"/>
      <c r="F174" s="17"/>
      <c r="G174" s="10"/>
      <c r="H174" s="16"/>
      <c r="I174" s="18"/>
    </row>
    <row r="175" spans="2:9" s="15" customFormat="1" ht="15" customHeight="1">
      <c r="B175" s="14"/>
      <c r="E175" s="16"/>
      <c r="F175" s="17"/>
      <c r="G175" s="10"/>
      <c r="H175" s="16"/>
      <c r="I175" s="18"/>
    </row>
    <row r="176" spans="2:9" s="15" customFormat="1" ht="15" customHeight="1">
      <c r="B176" s="14"/>
      <c r="E176" s="16"/>
      <c r="F176" s="17"/>
      <c r="G176" s="10"/>
      <c r="H176" s="16"/>
      <c r="I176" s="18"/>
    </row>
    <row r="177" spans="2:9" s="15" customFormat="1" ht="15" customHeight="1">
      <c r="B177" s="14"/>
      <c r="E177" s="16"/>
      <c r="F177" s="17"/>
      <c r="G177" s="10"/>
      <c r="H177" s="16"/>
      <c r="I177" s="18"/>
    </row>
    <row r="178" spans="2:9" s="15" customFormat="1" ht="15" customHeight="1">
      <c r="B178" s="14"/>
      <c r="E178" s="16"/>
      <c r="F178" s="17"/>
      <c r="G178" s="10"/>
      <c r="H178" s="16"/>
      <c r="I178" s="18"/>
    </row>
    <row r="179" spans="2:9" s="15" customFormat="1" ht="15" customHeight="1">
      <c r="B179" s="14"/>
      <c r="E179" s="16"/>
      <c r="F179" s="17"/>
      <c r="G179" s="10"/>
      <c r="H179" s="16"/>
      <c r="I179" s="18"/>
    </row>
    <row r="180" spans="2:9" s="15" customFormat="1" ht="15" customHeight="1">
      <c r="B180" s="14"/>
      <c r="E180" s="16"/>
      <c r="F180" s="17"/>
      <c r="G180" s="10"/>
      <c r="H180" s="16"/>
      <c r="I180" s="18"/>
    </row>
    <row r="181" spans="2:9" s="15" customFormat="1" ht="15" customHeight="1">
      <c r="B181" s="14"/>
      <c r="E181" s="16"/>
      <c r="F181" s="17"/>
      <c r="G181" s="10"/>
      <c r="H181" s="16"/>
      <c r="I181" s="18"/>
    </row>
    <row r="182" spans="2:9" s="15" customFormat="1" ht="15" customHeight="1">
      <c r="B182" s="14"/>
      <c r="E182" s="16"/>
      <c r="F182" s="17"/>
      <c r="G182" s="10"/>
      <c r="H182" s="16"/>
      <c r="I182" s="18"/>
    </row>
    <row r="183" spans="2:9" s="15" customFormat="1" ht="15" customHeight="1">
      <c r="B183" s="14"/>
      <c r="E183" s="16"/>
      <c r="F183" s="17"/>
      <c r="G183" s="10"/>
      <c r="H183" s="16"/>
      <c r="I183" s="18"/>
    </row>
    <row r="184" spans="2:9" s="15" customFormat="1" ht="15" customHeight="1">
      <c r="B184" s="14"/>
      <c r="E184" s="16"/>
      <c r="F184" s="17"/>
      <c r="G184" s="10"/>
      <c r="H184" s="16"/>
      <c r="I184" s="18"/>
    </row>
    <row r="185" spans="2:9" s="15" customFormat="1" ht="15" customHeight="1">
      <c r="B185" s="14"/>
      <c r="E185" s="16"/>
      <c r="F185" s="17"/>
      <c r="G185" s="10"/>
      <c r="H185" s="16"/>
      <c r="I185" s="18"/>
    </row>
    <row r="186" spans="2:9" s="15" customFormat="1" ht="15" customHeight="1">
      <c r="B186" s="14"/>
      <c r="E186" s="16"/>
      <c r="F186" s="17"/>
      <c r="G186" s="10"/>
      <c r="H186" s="16"/>
      <c r="I186" s="18"/>
    </row>
    <row r="187" spans="2:9" s="15" customFormat="1" ht="15" customHeight="1">
      <c r="B187" s="14"/>
      <c r="E187" s="16"/>
      <c r="F187" s="17"/>
      <c r="G187" s="10"/>
      <c r="H187" s="16"/>
      <c r="I187" s="18"/>
    </row>
    <row r="188" spans="2:9" s="15" customFormat="1" ht="15" customHeight="1">
      <c r="B188" s="14"/>
      <c r="E188" s="16"/>
      <c r="F188" s="17"/>
      <c r="G188" s="10"/>
      <c r="H188" s="16"/>
      <c r="I188" s="18"/>
    </row>
    <row r="189" spans="2:9" s="15" customFormat="1" ht="15" customHeight="1">
      <c r="B189" s="14"/>
      <c r="E189" s="16"/>
      <c r="F189" s="17"/>
      <c r="G189" s="10"/>
      <c r="H189" s="16"/>
      <c r="I189" s="18"/>
    </row>
    <row r="190" spans="2:9" s="15" customFormat="1" ht="15" customHeight="1">
      <c r="B190" s="14"/>
      <c r="E190" s="16"/>
      <c r="F190" s="17"/>
      <c r="G190" s="10"/>
      <c r="H190" s="16"/>
      <c r="I190" s="18"/>
    </row>
    <row r="191" spans="2:9" s="15" customFormat="1" ht="15" customHeight="1">
      <c r="B191" s="14"/>
      <c r="E191" s="16"/>
      <c r="F191" s="17"/>
      <c r="G191" s="10"/>
      <c r="H191" s="16"/>
      <c r="I191" s="18"/>
    </row>
    <row r="192" spans="2:9" s="15" customFormat="1" ht="15" customHeight="1">
      <c r="B192" s="14"/>
      <c r="E192" s="16"/>
      <c r="F192" s="17"/>
      <c r="G192" s="10"/>
      <c r="H192" s="16"/>
      <c r="I192" s="18"/>
    </row>
    <row r="193" spans="2:9" s="15" customFormat="1" ht="15" customHeight="1">
      <c r="B193" s="14"/>
      <c r="E193" s="16"/>
      <c r="F193" s="17"/>
      <c r="G193" s="10"/>
      <c r="H193" s="16"/>
      <c r="I193" s="18"/>
    </row>
    <row r="194" spans="2:9" s="15" customFormat="1" ht="15" customHeight="1">
      <c r="B194" s="14"/>
      <c r="E194" s="16"/>
      <c r="F194" s="17"/>
      <c r="G194" s="10"/>
      <c r="H194" s="16"/>
      <c r="I194" s="18"/>
    </row>
    <row r="195" spans="2:9" s="15" customFormat="1" ht="15" customHeight="1">
      <c r="B195" s="14"/>
      <c r="E195" s="16"/>
      <c r="F195" s="17"/>
      <c r="G195" s="10"/>
      <c r="H195" s="16"/>
      <c r="I195" s="18"/>
    </row>
    <row r="196" spans="2:9" s="15" customFormat="1" ht="15" customHeight="1">
      <c r="B196" s="14"/>
      <c r="E196" s="16"/>
      <c r="F196" s="17"/>
      <c r="G196" s="10"/>
      <c r="H196" s="16"/>
      <c r="I196" s="18"/>
    </row>
    <row r="197" spans="2:9" s="15" customFormat="1" ht="15" customHeight="1">
      <c r="B197" s="14"/>
      <c r="E197" s="16"/>
      <c r="F197" s="17"/>
      <c r="G197" s="10"/>
      <c r="H197" s="16"/>
      <c r="I197" s="18"/>
    </row>
    <row r="198" spans="2:9" s="15" customFormat="1" ht="15" customHeight="1">
      <c r="B198" s="14"/>
      <c r="E198" s="16"/>
      <c r="F198" s="17"/>
      <c r="G198" s="10"/>
      <c r="H198" s="16"/>
      <c r="I198" s="18"/>
    </row>
    <row r="199" spans="2:9" s="15" customFormat="1" ht="15" customHeight="1">
      <c r="B199" s="14"/>
      <c r="E199" s="16"/>
      <c r="F199" s="17"/>
      <c r="G199" s="10"/>
      <c r="H199" s="16"/>
      <c r="I199" s="18"/>
    </row>
    <row r="200" spans="2:9" s="15" customFormat="1" ht="15" customHeight="1">
      <c r="B200" s="14"/>
      <c r="E200" s="16"/>
      <c r="F200" s="17"/>
      <c r="G200" s="10"/>
      <c r="H200" s="16"/>
      <c r="I200" s="18"/>
    </row>
    <row r="201" spans="2:9" s="15" customFormat="1" ht="15" customHeight="1">
      <c r="B201" s="14"/>
      <c r="E201" s="16"/>
      <c r="F201" s="17"/>
      <c r="G201" s="10"/>
      <c r="H201" s="16"/>
      <c r="I201" s="18"/>
    </row>
    <row r="202" spans="2:9" s="15" customFormat="1" ht="15" customHeight="1">
      <c r="B202" s="14"/>
      <c r="E202" s="16"/>
      <c r="F202" s="17"/>
      <c r="G202" s="10"/>
      <c r="H202" s="16"/>
      <c r="I202" s="18"/>
    </row>
    <row r="203" spans="2:9" s="15" customFormat="1" ht="15" customHeight="1">
      <c r="B203" s="14"/>
      <c r="E203" s="16"/>
      <c r="F203" s="17"/>
      <c r="G203" s="10"/>
      <c r="H203" s="16"/>
      <c r="I203" s="18"/>
    </row>
    <row r="204" spans="2:9" s="15" customFormat="1" ht="15" customHeight="1">
      <c r="B204" s="14"/>
      <c r="E204" s="16"/>
      <c r="F204" s="17"/>
      <c r="G204" s="10"/>
      <c r="H204" s="16"/>
      <c r="I204" s="18"/>
    </row>
    <row r="205" spans="2:9" s="2" customFormat="1" ht="15" customHeight="1">
      <c r="B205" s="1"/>
      <c r="E205" s="3"/>
      <c r="F205" s="4"/>
      <c r="G205" s="5"/>
      <c r="H205" s="3"/>
      <c r="I205" s="6"/>
    </row>
    <row r="206" spans="2:9" s="2" customFormat="1" ht="15" customHeight="1">
      <c r="B206" s="1"/>
      <c r="E206" s="3"/>
      <c r="F206" s="4"/>
      <c r="G206" s="5"/>
      <c r="H206" s="3"/>
      <c r="I206" s="6"/>
    </row>
    <row r="207" spans="2:9" s="2" customFormat="1" ht="15" customHeight="1">
      <c r="B207" s="1"/>
      <c r="E207" s="3"/>
      <c r="F207" s="4"/>
      <c r="G207" s="5"/>
      <c r="H207" s="3"/>
      <c r="I207" s="6"/>
    </row>
    <row r="208" spans="2:9" s="2" customFormat="1" ht="15" customHeight="1">
      <c r="B208" s="1"/>
      <c r="E208" s="3"/>
      <c r="F208" s="4"/>
      <c r="G208" s="5"/>
      <c r="H208" s="3"/>
      <c r="I208" s="6"/>
    </row>
    <row r="209" spans="2:9" s="2" customFormat="1" ht="15" customHeight="1">
      <c r="B209" s="1"/>
      <c r="E209" s="3"/>
      <c r="F209" s="4"/>
      <c r="G209" s="5"/>
      <c r="H209" s="3"/>
      <c r="I209" s="6"/>
    </row>
    <row r="210" spans="2:9" s="2" customFormat="1" ht="15" customHeight="1">
      <c r="B210" s="1"/>
      <c r="E210" s="3"/>
      <c r="F210" s="4"/>
      <c r="G210" s="5"/>
      <c r="H210" s="3"/>
      <c r="I210" s="6"/>
    </row>
    <row r="211" spans="2:9" s="2" customFormat="1" ht="15" customHeight="1">
      <c r="B211" s="1"/>
      <c r="E211" s="3"/>
      <c r="F211" s="4"/>
      <c r="G211" s="5"/>
      <c r="H211" s="3"/>
      <c r="I211" s="6"/>
    </row>
    <row r="212" spans="2:9" s="2" customFormat="1" ht="15" customHeight="1">
      <c r="B212" s="1"/>
      <c r="E212" s="3"/>
      <c r="F212" s="4"/>
      <c r="G212" s="5"/>
      <c r="H212" s="3"/>
      <c r="I212" s="6"/>
    </row>
    <row r="213" spans="2:9" s="2" customFormat="1" ht="15" customHeight="1">
      <c r="B213" s="1"/>
      <c r="E213" s="3"/>
      <c r="F213" s="4"/>
      <c r="G213" s="5"/>
      <c r="H213" s="3"/>
      <c r="I213" s="6"/>
    </row>
    <row r="214" spans="2:9" s="2" customFormat="1" ht="15" customHeight="1">
      <c r="B214" s="1"/>
      <c r="E214" s="3"/>
      <c r="F214" s="4"/>
      <c r="G214" s="5"/>
      <c r="H214" s="3"/>
      <c r="I214" s="6"/>
    </row>
    <row r="215" spans="2:9" s="2" customFormat="1" ht="15" customHeight="1">
      <c r="B215" s="1"/>
      <c r="E215" s="3"/>
      <c r="F215" s="4"/>
      <c r="G215" s="5"/>
      <c r="H215" s="3"/>
      <c r="I215" s="6"/>
    </row>
    <row r="216" spans="2:9" s="2" customFormat="1" ht="15" customHeight="1">
      <c r="B216" s="1"/>
      <c r="E216" s="3"/>
      <c r="F216" s="4"/>
      <c r="G216" s="5"/>
      <c r="H216" s="3"/>
      <c r="I216" s="6"/>
    </row>
    <row r="217" spans="2:9" s="2" customFormat="1" ht="15" customHeight="1">
      <c r="B217" s="1"/>
      <c r="E217" s="3"/>
      <c r="F217" s="4"/>
      <c r="G217" s="5"/>
      <c r="H217" s="3"/>
      <c r="I217" s="6"/>
    </row>
    <row r="218" spans="2:9" s="2" customFormat="1" ht="15" customHeight="1">
      <c r="B218" s="1"/>
      <c r="E218" s="3"/>
      <c r="F218" s="4"/>
      <c r="G218" s="5"/>
      <c r="H218" s="3"/>
      <c r="I218" s="6"/>
    </row>
    <row r="219" spans="2:9" s="2" customFormat="1" ht="15" customHeight="1">
      <c r="B219" s="1"/>
      <c r="E219" s="3"/>
      <c r="F219" s="4"/>
      <c r="G219" s="5"/>
      <c r="H219" s="3"/>
      <c r="I219" s="6"/>
    </row>
    <row r="220" spans="2:9" s="2" customFormat="1" ht="15" customHeight="1">
      <c r="B220" s="1"/>
      <c r="E220" s="3"/>
      <c r="F220" s="4"/>
      <c r="G220" s="5"/>
      <c r="H220" s="3"/>
      <c r="I220" s="6"/>
    </row>
    <row r="221" spans="2:9" s="2" customFormat="1" ht="15" customHeight="1">
      <c r="B221" s="1"/>
      <c r="E221" s="3"/>
      <c r="F221" s="4"/>
      <c r="G221" s="5"/>
      <c r="H221" s="3"/>
      <c r="I221" s="6"/>
    </row>
    <row r="222" spans="2:9" s="2" customFormat="1" ht="15" customHeight="1">
      <c r="B222" s="1"/>
      <c r="E222" s="3"/>
      <c r="F222" s="4"/>
      <c r="G222" s="5"/>
      <c r="H222" s="3"/>
      <c r="I222" s="6"/>
    </row>
    <row r="223" spans="2:9" s="2" customFormat="1" ht="15" customHeight="1">
      <c r="B223" s="1"/>
      <c r="E223" s="3"/>
      <c r="F223" s="4"/>
      <c r="G223" s="5"/>
      <c r="H223" s="3"/>
      <c r="I223" s="6"/>
    </row>
    <row r="224" spans="2:9" s="2" customFormat="1" ht="15" customHeight="1">
      <c r="B224" s="1"/>
      <c r="E224" s="3"/>
      <c r="F224" s="4"/>
      <c r="G224" s="5"/>
      <c r="H224" s="3"/>
      <c r="I224" s="6"/>
    </row>
    <row r="225" spans="2:9" s="2" customFormat="1" ht="15" customHeight="1">
      <c r="B225" s="1"/>
      <c r="E225" s="3"/>
      <c r="F225" s="4"/>
      <c r="G225" s="5"/>
      <c r="H225" s="3"/>
      <c r="I225" s="6"/>
    </row>
    <row r="226" spans="2:9" s="2" customFormat="1" ht="15" customHeight="1">
      <c r="B226" s="1"/>
      <c r="E226" s="3"/>
      <c r="F226" s="4"/>
      <c r="G226" s="5"/>
      <c r="H226" s="3"/>
      <c r="I226" s="6"/>
    </row>
    <row r="227" spans="2:9" s="2" customFormat="1" ht="15" customHeight="1">
      <c r="B227" s="1"/>
      <c r="E227" s="3"/>
      <c r="F227" s="4"/>
      <c r="G227" s="5"/>
      <c r="H227" s="3"/>
      <c r="I227" s="6"/>
    </row>
    <row r="228" spans="2:9" s="2" customFormat="1" ht="15" customHeight="1">
      <c r="B228" s="1"/>
      <c r="E228" s="3"/>
      <c r="F228" s="4"/>
      <c r="G228" s="5"/>
      <c r="H228" s="3"/>
      <c r="I228" s="6"/>
    </row>
    <row r="229" spans="2:9" s="2" customFormat="1" ht="15" customHeight="1">
      <c r="B229" s="1"/>
      <c r="E229" s="3"/>
      <c r="F229" s="4"/>
      <c r="G229" s="5"/>
      <c r="H229" s="3"/>
      <c r="I229" s="6"/>
    </row>
    <row r="230" spans="2:9" s="2" customFormat="1" ht="15" customHeight="1">
      <c r="B230" s="1"/>
      <c r="E230" s="3"/>
      <c r="F230" s="4"/>
      <c r="G230" s="5"/>
      <c r="H230" s="3"/>
      <c r="I230" s="6"/>
    </row>
    <row r="231" spans="2:9" s="2" customFormat="1" ht="15" customHeight="1">
      <c r="B231" s="1"/>
      <c r="E231" s="3"/>
      <c r="F231" s="4"/>
      <c r="G231" s="5"/>
      <c r="H231" s="3"/>
      <c r="I231" s="6"/>
    </row>
    <row r="232" spans="2:9" s="2" customFormat="1" ht="15" customHeight="1">
      <c r="B232" s="1"/>
      <c r="E232" s="3"/>
      <c r="F232" s="4"/>
      <c r="G232" s="5"/>
      <c r="H232" s="3"/>
      <c r="I232" s="6"/>
    </row>
    <row r="233" spans="2:9" s="2" customFormat="1" ht="15" customHeight="1">
      <c r="B233" s="1"/>
      <c r="E233" s="3"/>
      <c r="F233" s="4"/>
      <c r="G233" s="5"/>
      <c r="H233" s="3"/>
      <c r="I233" s="6"/>
    </row>
    <row r="234" spans="2:9" s="2" customFormat="1" ht="15" customHeight="1">
      <c r="B234" s="1"/>
      <c r="E234" s="3"/>
      <c r="F234" s="4"/>
      <c r="G234" s="5"/>
      <c r="H234" s="3"/>
      <c r="I234" s="6"/>
    </row>
    <row r="235" spans="2:9" s="2" customFormat="1" ht="15" customHeight="1">
      <c r="B235" s="1"/>
      <c r="E235" s="3"/>
      <c r="F235" s="4"/>
      <c r="G235" s="5"/>
      <c r="H235" s="3"/>
      <c r="I235" s="6"/>
    </row>
    <row r="236" spans="2:9" s="2" customFormat="1" ht="15" customHeight="1">
      <c r="B236" s="1"/>
      <c r="E236" s="3"/>
      <c r="F236" s="4"/>
      <c r="G236" s="5"/>
      <c r="H236" s="3"/>
      <c r="I236" s="6"/>
    </row>
    <row r="237" spans="2:9" s="2" customFormat="1" ht="15" customHeight="1">
      <c r="B237" s="1"/>
      <c r="E237" s="3"/>
      <c r="F237" s="4"/>
      <c r="G237" s="5"/>
      <c r="H237" s="3"/>
      <c r="I237" s="6"/>
    </row>
    <row r="238" spans="2:9" s="2" customFormat="1" ht="15" customHeight="1">
      <c r="B238" s="1"/>
      <c r="E238" s="3"/>
      <c r="F238" s="4"/>
      <c r="G238" s="5"/>
      <c r="H238" s="3"/>
      <c r="I238" s="6"/>
    </row>
    <row r="239" spans="2:9" s="2" customFormat="1" ht="15" customHeight="1">
      <c r="B239" s="1"/>
      <c r="E239" s="3"/>
      <c r="F239" s="4"/>
      <c r="G239" s="5"/>
      <c r="H239" s="3"/>
      <c r="I239" s="6"/>
    </row>
    <row r="240" spans="2:9" s="2" customFormat="1" ht="15" customHeight="1">
      <c r="B240" s="1"/>
      <c r="E240" s="3"/>
      <c r="F240" s="4"/>
      <c r="G240" s="5"/>
      <c r="H240" s="3"/>
      <c r="I240" s="6"/>
    </row>
    <row r="241" spans="2:9" s="2" customFormat="1" ht="15" customHeight="1">
      <c r="B241" s="1"/>
      <c r="E241" s="3"/>
      <c r="F241" s="4"/>
      <c r="G241" s="5"/>
      <c r="H241" s="3"/>
      <c r="I241" s="6"/>
    </row>
    <row r="242" spans="2:9" s="2" customFormat="1" ht="15" customHeight="1">
      <c r="B242" s="1"/>
      <c r="E242" s="3"/>
      <c r="F242" s="4"/>
      <c r="G242" s="5"/>
      <c r="H242" s="3"/>
      <c r="I242" s="6"/>
    </row>
    <row r="243" spans="2:9" s="2" customFormat="1" ht="15" customHeight="1">
      <c r="B243" s="1"/>
      <c r="E243" s="3"/>
      <c r="F243" s="4"/>
      <c r="G243" s="5"/>
      <c r="H243" s="3"/>
      <c r="I243" s="6"/>
    </row>
    <row r="244" spans="2:9" s="2" customFormat="1" ht="15" customHeight="1">
      <c r="B244" s="1"/>
      <c r="E244" s="3"/>
      <c r="F244" s="4"/>
      <c r="G244" s="5"/>
      <c r="H244" s="3"/>
      <c r="I244" s="6"/>
    </row>
    <row r="245" spans="2:9" s="2" customFormat="1" ht="15" customHeight="1">
      <c r="B245" s="1"/>
      <c r="E245" s="3"/>
      <c r="F245" s="4"/>
      <c r="G245" s="5"/>
      <c r="H245" s="3"/>
      <c r="I245" s="6"/>
    </row>
    <row r="246" spans="2:9" s="2" customFormat="1" ht="15" customHeight="1">
      <c r="B246" s="1"/>
      <c r="E246" s="3"/>
      <c r="F246" s="4"/>
      <c r="G246" s="5"/>
      <c r="H246" s="3"/>
      <c r="I246" s="6"/>
    </row>
    <row r="247" spans="2:9" s="2" customFormat="1" ht="15" customHeight="1">
      <c r="B247" s="1"/>
      <c r="E247" s="3"/>
      <c r="F247" s="4"/>
      <c r="G247" s="5"/>
      <c r="H247" s="3"/>
      <c r="I247" s="6"/>
    </row>
    <row r="248" spans="2:9" s="2" customFormat="1" ht="15" customHeight="1">
      <c r="B248" s="1"/>
      <c r="E248" s="3"/>
      <c r="F248" s="4"/>
      <c r="G248" s="5"/>
      <c r="H248" s="3"/>
      <c r="I248" s="6"/>
    </row>
    <row r="249" spans="2:9" s="2" customFormat="1" ht="15" customHeight="1">
      <c r="B249" s="1"/>
      <c r="E249" s="3"/>
      <c r="F249" s="4"/>
      <c r="G249" s="5"/>
      <c r="H249" s="3"/>
      <c r="I249" s="6"/>
    </row>
    <row r="250" spans="2:9" s="2" customFormat="1" ht="15" customHeight="1">
      <c r="B250" s="1"/>
      <c r="E250" s="3"/>
      <c r="F250" s="4"/>
      <c r="G250" s="5"/>
      <c r="H250" s="3"/>
      <c r="I250" s="6"/>
    </row>
    <row r="251" spans="2:9" s="2" customFormat="1" ht="15" customHeight="1">
      <c r="B251" s="1"/>
      <c r="E251" s="3"/>
      <c r="F251" s="4"/>
      <c r="G251" s="5"/>
      <c r="H251" s="3"/>
      <c r="I251" s="6"/>
    </row>
    <row r="252" spans="2:9" s="2" customFormat="1" ht="15" customHeight="1">
      <c r="B252" s="1"/>
      <c r="E252" s="3"/>
      <c r="F252" s="4"/>
      <c r="G252" s="5"/>
      <c r="H252" s="3"/>
      <c r="I252" s="6"/>
    </row>
    <row r="253" spans="2:9" s="2" customFormat="1" ht="15" customHeight="1">
      <c r="B253" s="1"/>
      <c r="E253" s="3"/>
      <c r="F253" s="4"/>
      <c r="G253" s="5"/>
      <c r="H253" s="3"/>
      <c r="I253" s="6"/>
    </row>
    <row r="254" spans="2:9" s="2" customFormat="1" ht="15" customHeight="1">
      <c r="B254" s="1"/>
      <c r="E254" s="3"/>
      <c r="F254" s="4"/>
      <c r="G254" s="5"/>
      <c r="H254" s="3"/>
      <c r="I254" s="6"/>
    </row>
    <row r="255" spans="2:9" s="2" customFormat="1" ht="15" customHeight="1">
      <c r="B255" s="1"/>
      <c r="E255" s="3"/>
      <c r="F255" s="4"/>
      <c r="G255" s="5"/>
      <c r="H255" s="3"/>
      <c r="I255" s="6"/>
    </row>
    <row r="256" spans="2:9" s="2" customFormat="1" ht="15" customHeight="1">
      <c r="B256" s="1"/>
      <c r="E256" s="3"/>
      <c r="F256" s="4"/>
      <c r="G256" s="5"/>
      <c r="H256" s="3"/>
      <c r="I256" s="6"/>
    </row>
    <row r="257" spans="2:9" s="2" customFormat="1" ht="15" customHeight="1">
      <c r="B257" s="1"/>
      <c r="E257" s="3"/>
      <c r="F257" s="4"/>
      <c r="G257" s="5"/>
      <c r="H257" s="3"/>
      <c r="I257" s="6"/>
    </row>
    <row r="258" spans="2:9" s="2" customFormat="1" ht="15" customHeight="1">
      <c r="B258" s="1"/>
      <c r="E258" s="3"/>
      <c r="F258" s="4"/>
      <c r="G258" s="5"/>
      <c r="H258" s="3"/>
      <c r="I258" s="6"/>
    </row>
    <row r="259" spans="2:9" s="2" customFormat="1" ht="15" customHeight="1">
      <c r="B259" s="1"/>
      <c r="E259" s="3"/>
      <c r="F259" s="4"/>
      <c r="G259" s="5"/>
      <c r="H259" s="3"/>
      <c r="I259" s="6"/>
    </row>
    <row r="260" spans="2:9" s="2" customFormat="1" ht="15" customHeight="1">
      <c r="B260" s="1"/>
      <c r="E260" s="3"/>
      <c r="F260" s="4"/>
      <c r="G260" s="5"/>
      <c r="H260" s="3"/>
      <c r="I260" s="6"/>
    </row>
    <row r="261" spans="2:9" s="2" customFormat="1" ht="15" customHeight="1">
      <c r="B261" s="1"/>
      <c r="E261" s="3"/>
      <c r="F261" s="4"/>
      <c r="G261" s="5"/>
      <c r="H261" s="3"/>
      <c r="I261" s="6"/>
    </row>
    <row r="262" spans="2:9" s="2" customFormat="1" ht="15" customHeight="1">
      <c r="B262" s="1"/>
      <c r="E262" s="3"/>
      <c r="F262" s="4"/>
      <c r="G262" s="5"/>
      <c r="H262" s="3"/>
      <c r="I262" s="6"/>
    </row>
    <row r="263" spans="2:9" s="2" customFormat="1" ht="15" customHeight="1">
      <c r="B263" s="1"/>
      <c r="E263" s="3"/>
      <c r="F263" s="4"/>
      <c r="G263" s="5"/>
      <c r="H263" s="3"/>
      <c r="I263" s="6"/>
    </row>
    <row r="264" spans="2:9" s="2" customFormat="1" ht="15" customHeight="1">
      <c r="B264" s="1"/>
      <c r="E264" s="3"/>
      <c r="F264" s="4"/>
      <c r="G264" s="5"/>
      <c r="H264" s="3"/>
      <c r="I264" s="6"/>
    </row>
    <row r="265" spans="2:9" s="2" customFormat="1" ht="15" customHeight="1">
      <c r="B265" s="1"/>
      <c r="E265" s="3"/>
      <c r="F265" s="4"/>
      <c r="G265" s="5"/>
      <c r="H265" s="3"/>
      <c r="I265" s="6"/>
    </row>
    <row r="266" spans="2:9" s="2" customFormat="1" ht="15" customHeight="1">
      <c r="B266" s="1"/>
      <c r="E266" s="3"/>
      <c r="F266" s="4"/>
      <c r="G266" s="5"/>
      <c r="H266" s="3"/>
      <c r="I266" s="6"/>
    </row>
    <row r="267" spans="2:9" s="2" customFormat="1" ht="15" customHeight="1">
      <c r="B267" s="1"/>
      <c r="E267" s="3"/>
      <c r="F267" s="4"/>
      <c r="G267" s="5"/>
      <c r="H267" s="3"/>
      <c r="I267" s="6"/>
    </row>
    <row r="268" spans="2:9" s="2" customFormat="1" ht="15" customHeight="1">
      <c r="B268" s="1"/>
      <c r="E268" s="3"/>
      <c r="F268" s="4"/>
      <c r="G268" s="5"/>
      <c r="H268" s="3"/>
      <c r="I268" s="6"/>
    </row>
    <row r="269" spans="2:9" s="2" customFormat="1" ht="15" customHeight="1">
      <c r="B269" s="1"/>
      <c r="E269" s="3"/>
      <c r="F269" s="4"/>
      <c r="G269" s="5"/>
      <c r="H269" s="3"/>
      <c r="I269" s="6"/>
    </row>
    <row r="270" spans="2:9" s="2" customFormat="1" ht="15" customHeight="1">
      <c r="B270" s="1"/>
      <c r="E270" s="3"/>
      <c r="F270" s="4"/>
      <c r="G270" s="5"/>
      <c r="H270" s="3"/>
      <c r="I270" s="6"/>
    </row>
    <row r="271" spans="2:9" s="2" customFormat="1" ht="15" customHeight="1">
      <c r="B271" s="1"/>
      <c r="E271" s="3"/>
      <c r="F271" s="4"/>
      <c r="G271" s="5"/>
      <c r="H271" s="3"/>
      <c r="I271" s="6"/>
    </row>
    <row r="272" spans="2:9" s="2" customFormat="1" ht="15" customHeight="1">
      <c r="B272" s="1"/>
      <c r="E272" s="3"/>
      <c r="F272" s="4"/>
      <c r="G272" s="5"/>
      <c r="H272" s="3"/>
      <c r="I272" s="6"/>
    </row>
    <row r="273" spans="2:9" s="2" customFormat="1" ht="15" customHeight="1">
      <c r="B273" s="1"/>
      <c r="E273" s="3"/>
      <c r="F273" s="4"/>
      <c r="G273" s="5"/>
      <c r="H273" s="3"/>
      <c r="I273" s="6"/>
    </row>
    <row r="274" spans="2:9" s="2" customFormat="1" ht="15" customHeight="1">
      <c r="B274" s="1"/>
      <c r="E274" s="3"/>
      <c r="F274" s="4"/>
      <c r="G274" s="5"/>
      <c r="H274" s="3"/>
      <c r="I274" s="6"/>
    </row>
    <row r="275" spans="2:9" s="2" customFormat="1" ht="15" customHeight="1">
      <c r="B275" s="1"/>
      <c r="E275" s="3"/>
      <c r="F275" s="4"/>
      <c r="G275" s="5"/>
      <c r="H275" s="3"/>
      <c r="I275" s="6"/>
    </row>
    <row r="276" spans="2:9" s="2" customFormat="1" ht="15" customHeight="1">
      <c r="B276" s="1"/>
      <c r="E276" s="3"/>
      <c r="F276" s="4"/>
      <c r="G276" s="5"/>
      <c r="H276" s="3"/>
      <c r="I276" s="6"/>
    </row>
    <row r="277" spans="2:9" s="2" customFormat="1" ht="15" customHeight="1">
      <c r="B277" s="1"/>
      <c r="E277" s="3"/>
      <c r="F277" s="4"/>
      <c r="G277" s="5"/>
      <c r="H277" s="3"/>
      <c r="I277" s="6"/>
    </row>
    <row r="278" spans="2:9" s="2" customFormat="1" ht="15" customHeight="1">
      <c r="B278" s="1"/>
      <c r="E278" s="3"/>
      <c r="F278" s="4"/>
      <c r="G278" s="5"/>
      <c r="H278" s="3"/>
      <c r="I278" s="6"/>
    </row>
    <row r="279" spans="2:9" s="2" customFormat="1" ht="15" customHeight="1">
      <c r="B279" s="1"/>
      <c r="E279" s="3"/>
      <c r="F279" s="4"/>
      <c r="G279" s="5"/>
      <c r="H279" s="3"/>
      <c r="I279" s="6"/>
    </row>
    <row r="280" spans="2:9" s="2" customFormat="1" ht="15" customHeight="1">
      <c r="B280" s="1"/>
      <c r="E280" s="3"/>
      <c r="F280" s="4"/>
      <c r="G280" s="5"/>
      <c r="H280" s="3"/>
      <c r="I280" s="6"/>
    </row>
    <row r="281" spans="2:9" s="2" customFormat="1" ht="15" customHeight="1">
      <c r="B281" s="1"/>
      <c r="E281" s="3"/>
      <c r="F281" s="4"/>
      <c r="G281" s="5"/>
      <c r="H281" s="3"/>
      <c r="I281" s="6"/>
    </row>
    <row r="282" spans="2:9" s="2" customFormat="1" ht="15" customHeight="1">
      <c r="B282" s="1"/>
      <c r="E282" s="3"/>
      <c r="F282" s="4"/>
      <c r="G282" s="5"/>
      <c r="H282" s="3"/>
      <c r="I282" s="6"/>
    </row>
    <row r="283" spans="2:9" s="2" customFormat="1" ht="15" customHeight="1">
      <c r="B283" s="1"/>
      <c r="E283" s="3"/>
      <c r="F283" s="4"/>
      <c r="G283" s="5"/>
      <c r="H283" s="3"/>
      <c r="I283" s="6"/>
    </row>
    <row r="284" spans="2:9" s="2" customFormat="1" ht="15" customHeight="1">
      <c r="B284" s="1"/>
      <c r="E284" s="3"/>
      <c r="F284" s="4"/>
      <c r="G284" s="5"/>
      <c r="H284" s="3"/>
      <c r="I284" s="6"/>
    </row>
    <row r="285" spans="2:9" s="2" customFormat="1" ht="15" customHeight="1">
      <c r="B285" s="1"/>
      <c r="E285" s="3"/>
      <c r="F285" s="4"/>
      <c r="G285" s="5"/>
      <c r="H285" s="3"/>
      <c r="I285" s="6"/>
    </row>
    <row r="286" spans="2:9" s="2" customFormat="1" ht="15" customHeight="1">
      <c r="B286" s="1"/>
      <c r="E286" s="3"/>
      <c r="F286" s="4"/>
      <c r="G286" s="5"/>
      <c r="H286" s="3"/>
      <c r="I286" s="6"/>
    </row>
    <row r="287" spans="2:9" s="2" customFormat="1" ht="15" customHeight="1">
      <c r="B287" s="1"/>
      <c r="E287" s="3"/>
      <c r="F287" s="4"/>
      <c r="G287" s="5"/>
      <c r="H287" s="3"/>
      <c r="I287" s="6"/>
    </row>
    <row r="288" spans="2:9" s="2" customFormat="1" ht="15" customHeight="1">
      <c r="B288" s="1"/>
      <c r="E288" s="3"/>
      <c r="F288" s="4"/>
      <c r="G288" s="5"/>
      <c r="H288" s="3"/>
      <c r="I288" s="6"/>
    </row>
    <row r="289" spans="2:9" s="2" customFormat="1" ht="15" customHeight="1">
      <c r="B289" s="1"/>
      <c r="E289" s="3"/>
      <c r="F289" s="4"/>
      <c r="G289" s="5"/>
      <c r="H289" s="3"/>
      <c r="I289" s="6"/>
    </row>
    <row r="290" spans="2:9" s="2" customFormat="1" ht="15" customHeight="1">
      <c r="B290" s="1"/>
      <c r="E290" s="3"/>
      <c r="F290" s="4"/>
      <c r="G290" s="5"/>
      <c r="H290" s="3"/>
      <c r="I290" s="6"/>
    </row>
    <row r="291" spans="2:9" s="2" customFormat="1" ht="15" customHeight="1">
      <c r="B291" s="1"/>
      <c r="E291" s="3"/>
      <c r="F291" s="4"/>
      <c r="G291" s="5"/>
      <c r="H291" s="3"/>
      <c r="I291" s="6"/>
    </row>
    <row r="292" spans="2:9" s="2" customFormat="1" ht="15" customHeight="1">
      <c r="B292" s="1"/>
      <c r="E292" s="3"/>
      <c r="F292" s="4"/>
      <c r="G292" s="5"/>
      <c r="H292" s="3"/>
      <c r="I292" s="6"/>
    </row>
    <row r="293" spans="2:9" s="2" customFormat="1" ht="15" customHeight="1">
      <c r="B293" s="1"/>
      <c r="E293" s="3"/>
      <c r="F293" s="4"/>
      <c r="G293" s="5"/>
      <c r="H293" s="3"/>
      <c r="I293" s="6"/>
    </row>
    <row r="294" spans="2:9" s="2" customFormat="1" ht="15" customHeight="1">
      <c r="B294" s="1"/>
      <c r="E294" s="3"/>
      <c r="F294" s="4"/>
      <c r="G294" s="5"/>
      <c r="H294" s="3"/>
      <c r="I294" s="6"/>
    </row>
    <row r="295" spans="2:9" s="2" customFormat="1" ht="15" customHeight="1">
      <c r="B295" s="1"/>
      <c r="E295" s="3"/>
      <c r="F295" s="4"/>
      <c r="G295" s="5"/>
      <c r="H295" s="3"/>
      <c r="I295" s="6"/>
    </row>
    <row r="296" spans="2:9" s="2" customFormat="1" ht="15" customHeight="1">
      <c r="B296" s="1"/>
      <c r="E296" s="3"/>
      <c r="F296" s="4"/>
      <c r="G296" s="5"/>
      <c r="H296" s="3"/>
      <c r="I296" s="6"/>
    </row>
    <row r="297" spans="2:9" s="2" customFormat="1" ht="15" customHeight="1">
      <c r="B297" s="1"/>
      <c r="E297" s="3"/>
      <c r="F297" s="4"/>
      <c r="G297" s="5"/>
      <c r="H297" s="3"/>
      <c r="I297" s="6"/>
    </row>
    <row r="298" spans="2:9" s="2" customFormat="1" ht="15" customHeight="1">
      <c r="B298" s="1"/>
      <c r="E298" s="3"/>
      <c r="F298" s="4"/>
      <c r="G298" s="5"/>
      <c r="H298" s="3"/>
      <c r="I298" s="6"/>
    </row>
    <row r="299" spans="2:9" s="2" customFormat="1" ht="15" customHeight="1">
      <c r="B299" s="1"/>
      <c r="E299" s="3"/>
      <c r="F299" s="4"/>
      <c r="G299" s="5"/>
      <c r="H299" s="3"/>
      <c r="I299" s="6"/>
    </row>
    <row r="300" spans="2:9" s="2" customFormat="1" ht="15" customHeight="1">
      <c r="B300" s="1"/>
      <c r="E300" s="3"/>
      <c r="F300" s="4"/>
      <c r="G300" s="5"/>
      <c r="H300" s="3"/>
      <c r="I300" s="6"/>
    </row>
    <row r="301" spans="2:9" s="2" customFormat="1" ht="15" customHeight="1">
      <c r="B301" s="1"/>
      <c r="E301" s="3"/>
      <c r="F301" s="4"/>
      <c r="G301" s="5"/>
      <c r="H301" s="3"/>
      <c r="I301" s="6"/>
    </row>
    <row r="302" spans="2:9" s="2" customFormat="1" ht="15" customHeight="1">
      <c r="B302" s="1"/>
      <c r="E302" s="3"/>
      <c r="F302" s="4"/>
      <c r="G302" s="5"/>
      <c r="H302" s="3"/>
      <c r="I302" s="6"/>
    </row>
    <row r="303" spans="2:9" s="2" customFormat="1" ht="15" customHeight="1">
      <c r="B303" s="1"/>
      <c r="E303" s="3"/>
      <c r="F303" s="4"/>
      <c r="G303" s="5"/>
      <c r="H303" s="3"/>
      <c r="I303" s="6"/>
    </row>
    <row r="304" spans="2:9" s="2" customFormat="1" ht="15" customHeight="1">
      <c r="B304" s="1"/>
      <c r="E304" s="3"/>
      <c r="F304" s="4"/>
      <c r="G304" s="5"/>
      <c r="H304" s="3"/>
      <c r="I304" s="6"/>
    </row>
    <row r="305" spans="2:9" s="2" customFormat="1" ht="15" customHeight="1">
      <c r="B305" s="1"/>
      <c r="E305" s="3"/>
      <c r="F305" s="4"/>
      <c r="G305" s="5"/>
      <c r="H305" s="3"/>
      <c r="I305" s="6"/>
    </row>
    <row r="306" spans="2:9" s="2" customFormat="1" ht="15" customHeight="1">
      <c r="B306" s="1"/>
      <c r="E306" s="3"/>
      <c r="F306" s="4"/>
      <c r="G306" s="5"/>
      <c r="H306" s="3"/>
      <c r="I306" s="6"/>
    </row>
    <row r="307" spans="2:9" s="2" customFormat="1" ht="15" customHeight="1">
      <c r="B307" s="1"/>
      <c r="E307" s="3"/>
      <c r="F307" s="4"/>
      <c r="G307" s="5"/>
      <c r="H307" s="3"/>
      <c r="I307" s="6"/>
    </row>
    <row r="308" spans="2:9" s="2" customFormat="1" ht="15" customHeight="1">
      <c r="B308" s="1"/>
      <c r="E308" s="3"/>
      <c r="F308" s="4"/>
      <c r="G308" s="5"/>
      <c r="H308" s="3"/>
      <c r="I308" s="6"/>
    </row>
    <row r="309" spans="2:9" s="2" customFormat="1" ht="15" customHeight="1">
      <c r="B309" s="1"/>
      <c r="E309" s="3"/>
      <c r="F309" s="4"/>
      <c r="G309" s="5"/>
      <c r="H309" s="3"/>
      <c r="I309" s="6"/>
    </row>
    <row r="310" spans="2:9" s="2" customFormat="1" ht="15" customHeight="1">
      <c r="B310" s="1"/>
      <c r="E310" s="3"/>
      <c r="F310" s="4"/>
      <c r="G310" s="5"/>
      <c r="H310" s="3"/>
      <c r="I310" s="6"/>
    </row>
    <row r="311" spans="2:9" s="2" customFormat="1" ht="15" customHeight="1">
      <c r="B311" s="1"/>
      <c r="E311" s="3"/>
      <c r="F311" s="4"/>
      <c r="G311" s="5"/>
      <c r="H311" s="3"/>
      <c r="I311" s="6"/>
    </row>
    <row r="312" spans="2:9" s="2" customFormat="1" ht="15" customHeight="1">
      <c r="B312" s="1"/>
      <c r="E312" s="3"/>
      <c r="F312" s="4"/>
      <c r="G312" s="5"/>
      <c r="H312" s="3"/>
      <c r="I312" s="6"/>
    </row>
    <row r="313" spans="2:9" s="2" customFormat="1" ht="15" customHeight="1">
      <c r="B313" s="1"/>
      <c r="E313" s="3"/>
      <c r="F313" s="4"/>
      <c r="G313" s="5"/>
      <c r="H313" s="3"/>
      <c r="I313" s="6"/>
    </row>
    <row r="314" spans="2:9" s="2" customFormat="1" ht="15" customHeight="1">
      <c r="B314" s="1"/>
      <c r="E314" s="3"/>
      <c r="F314" s="4"/>
      <c r="G314" s="5"/>
      <c r="H314" s="3"/>
      <c r="I314" s="6"/>
    </row>
    <row r="315" spans="2:9" s="2" customFormat="1" ht="15" customHeight="1">
      <c r="B315" s="1"/>
      <c r="E315" s="3"/>
      <c r="F315" s="4"/>
      <c r="G315" s="5"/>
      <c r="H315" s="3"/>
      <c r="I315" s="6"/>
    </row>
    <row r="316" spans="2:9" s="2" customFormat="1" ht="15" customHeight="1">
      <c r="B316" s="1"/>
      <c r="E316" s="3"/>
      <c r="F316" s="4"/>
      <c r="G316" s="5"/>
      <c r="H316" s="3"/>
      <c r="I316" s="6"/>
    </row>
    <row r="317" spans="2:9" s="2" customFormat="1" ht="15" customHeight="1">
      <c r="B317" s="1"/>
      <c r="E317" s="3"/>
      <c r="F317" s="4"/>
      <c r="G317" s="5"/>
      <c r="H317" s="3"/>
      <c r="I317" s="6"/>
    </row>
    <row r="318" spans="2:9" s="2" customFormat="1" ht="15" customHeight="1">
      <c r="B318" s="1"/>
      <c r="E318" s="3"/>
      <c r="F318" s="4"/>
      <c r="G318" s="5"/>
      <c r="H318" s="3"/>
      <c r="I318" s="6"/>
    </row>
    <row r="319" spans="2:9" s="2" customFormat="1" ht="15" customHeight="1">
      <c r="B319" s="1"/>
      <c r="E319" s="3"/>
      <c r="F319" s="4"/>
      <c r="G319" s="5"/>
      <c r="H319" s="3"/>
      <c r="I319" s="6"/>
    </row>
    <row r="320" spans="2:9" s="2" customFormat="1" ht="15" customHeight="1">
      <c r="B320" s="1"/>
      <c r="E320" s="3"/>
      <c r="F320" s="4"/>
      <c r="G320" s="5"/>
      <c r="H320" s="3"/>
      <c r="I320" s="6"/>
    </row>
    <row r="321" spans="2:9" s="2" customFormat="1" ht="15" customHeight="1">
      <c r="B321" s="1"/>
      <c r="E321" s="3"/>
      <c r="F321" s="4"/>
      <c r="G321" s="5"/>
      <c r="H321" s="3"/>
      <c r="I321" s="6"/>
    </row>
    <row r="322" spans="2:9" s="2" customFormat="1" ht="15" customHeight="1">
      <c r="B322" s="1"/>
      <c r="E322" s="3"/>
      <c r="F322" s="4"/>
      <c r="G322" s="5"/>
      <c r="H322" s="3"/>
      <c r="I322" s="6"/>
    </row>
    <row r="323" spans="2:9" s="2" customFormat="1" ht="15" customHeight="1">
      <c r="B323" s="1"/>
      <c r="E323" s="3"/>
      <c r="F323" s="4"/>
      <c r="G323" s="5"/>
      <c r="H323" s="3"/>
      <c r="I323" s="6"/>
    </row>
    <row r="324" spans="2:9" s="2" customFormat="1" ht="15" customHeight="1">
      <c r="B324" s="1"/>
      <c r="E324" s="3"/>
      <c r="F324" s="4"/>
      <c r="G324" s="5"/>
      <c r="H324" s="3"/>
      <c r="I324" s="6"/>
    </row>
    <row r="325" spans="2:9" s="2" customFormat="1" ht="15" customHeight="1">
      <c r="B325" s="1"/>
      <c r="E325" s="3"/>
      <c r="F325" s="4"/>
      <c r="G325" s="5"/>
      <c r="H325" s="3"/>
      <c r="I325" s="6"/>
    </row>
    <row r="326" spans="2:9" s="2" customFormat="1" ht="15" customHeight="1">
      <c r="B326" s="1"/>
      <c r="E326" s="3"/>
      <c r="F326" s="4"/>
      <c r="G326" s="5"/>
      <c r="H326" s="3"/>
      <c r="I326" s="6"/>
    </row>
    <row r="327" spans="2:9" s="2" customFormat="1" ht="15" customHeight="1">
      <c r="B327" s="1"/>
      <c r="E327" s="3"/>
      <c r="F327" s="4"/>
      <c r="G327" s="5"/>
      <c r="H327" s="3"/>
      <c r="I327" s="6"/>
    </row>
    <row r="328" spans="2:9" s="2" customFormat="1" ht="15" customHeight="1">
      <c r="B328" s="1"/>
      <c r="E328" s="3"/>
      <c r="F328" s="4"/>
      <c r="G328" s="5"/>
      <c r="H328" s="3"/>
      <c r="I328" s="6"/>
    </row>
    <row r="329" spans="2:9" s="2" customFormat="1" ht="15" customHeight="1">
      <c r="B329" s="1"/>
      <c r="E329" s="3"/>
      <c r="F329" s="4"/>
      <c r="G329" s="5"/>
      <c r="H329" s="3"/>
      <c r="I329" s="6"/>
    </row>
    <row r="330" spans="2:9" s="2" customFormat="1" ht="15" customHeight="1">
      <c r="B330" s="1"/>
      <c r="E330" s="3"/>
      <c r="F330" s="4"/>
      <c r="G330" s="5"/>
      <c r="H330" s="3"/>
      <c r="I330" s="6"/>
    </row>
    <row r="331" spans="2:9" s="2" customFormat="1" ht="15" customHeight="1">
      <c r="B331" s="1"/>
      <c r="E331" s="3"/>
      <c r="F331" s="4"/>
      <c r="G331" s="5"/>
      <c r="H331" s="3"/>
      <c r="I331" s="6"/>
    </row>
    <row r="332" spans="2:9" s="2" customFormat="1" ht="15" customHeight="1">
      <c r="B332" s="1"/>
      <c r="E332" s="3"/>
      <c r="F332" s="4"/>
      <c r="G332" s="5"/>
      <c r="H332" s="3"/>
      <c r="I332" s="6"/>
    </row>
    <row r="333" spans="2:9" s="2" customFormat="1" ht="15" customHeight="1">
      <c r="B333" s="1"/>
      <c r="E333" s="3"/>
      <c r="F333" s="4"/>
      <c r="G333" s="5"/>
      <c r="H333" s="3"/>
      <c r="I333" s="6"/>
    </row>
    <row r="334" spans="2:9" s="2" customFormat="1" ht="15" customHeight="1">
      <c r="B334" s="1"/>
      <c r="E334" s="3"/>
      <c r="F334" s="4"/>
      <c r="G334" s="5"/>
      <c r="H334" s="3"/>
      <c r="I334" s="6"/>
    </row>
    <row r="335" spans="2:9" s="2" customFormat="1" ht="15" customHeight="1">
      <c r="B335" s="1"/>
      <c r="E335" s="3"/>
      <c r="F335" s="4"/>
      <c r="G335" s="5"/>
      <c r="H335" s="3"/>
      <c r="I335" s="6"/>
    </row>
    <row r="336" spans="2:9" s="2" customFormat="1" ht="15" customHeight="1">
      <c r="B336" s="1"/>
      <c r="E336" s="3"/>
      <c r="F336" s="4"/>
      <c r="G336" s="5"/>
      <c r="H336" s="3"/>
      <c r="I336" s="6"/>
    </row>
    <row r="337" spans="2:9" s="2" customFormat="1" ht="15" customHeight="1">
      <c r="B337" s="1"/>
      <c r="E337" s="3"/>
      <c r="F337" s="4"/>
      <c r="G337" s="5"/>
      <c r="H337" s="3"/>
      <c r="I337" s="6"/>
    </row>
    <row r="338" spans="2:9" s="2" customFormat="1" ht="15" customHeight="1">
      <c r="B338" s="1"/>
      <c r="E338" s="3"/>
      <c r="F338" s="4"/>
      <c r="G338" s="5"/>
      <c r="H338" s="3"/>
      <c r="I338" s="6"/>
    </row>
    <row r="339" spans="2:9" s="2" customFormat="1" ht="15" customHeight="1">
      <c r="B339" s="1"/>
      <c r="E339" s="3"/>
      <c r="F339" s="4"/>
      <c r="G339" s="5"/>
      <c r="H339" s="3"/>
      <c r="I339" s="6"/>
    </row>
    <row r="340" spans="2:9" s="2" customFormat="1" ht="15" customHeight="1">
      <c r="B340" s="1"/>
      <c r="E340" s="3"/>
      <c r="F340" s="4"/>
      <c r="G340" s="5"/>
      <c r="H340" s="3"/>
      <c r="I340" s="6"/>
    </row>
    <row r="341" spans="2:9" s="2" customFormat="1" ht="15" customHeight="1">
      <c r="B341" s="1"/>
      <c r="E341" s="3"/>
      <c r="F341" s="4"/>
      <c r="G341" s="5"/>
      <c r="H341" s="3"/>
      <c r="I341" s="6"/>
    </row>
    <row r="342" spans="2:9" s="2" customFormat="1" ht="15" customHeight="1">
      <c r="B342" s="1"/>
      <c r="E342" s="3"/>
      <c r="F342" s="4"/>
      <c r="G342" s="5"/>
      <c r="H342" s="3"/>
      <c r="I342" s="6"/>
    </row>
    <row r="343" spans="2:9" s="2" customFormat="1" ht="15" customHeight="1">
      <c r="B343" s="1"/>
      <c r="E343" s="3"/>
      <c r="F343" s="4"/>
      <c r="G343" s="5"/>
      <c r="H343" s="3"/>
      <c r="I343" s="6"/>
    </row>
    <row r="344" spans="2:9" s="2" customFormat="1" ht="15" customHeight="1">
      <c r="B344" s="1"/>
      <c r="E344" s="3"/>
      <c r="F344" s="4"/>
      <c r="G344" s="5"/>
      <c r="H344" s="3"/>
      <c r="I344" s="6"/>
    </row>
    <row r="345" spans="2:9" s="2" customFormat="1" ht="15" customHeight="1">
      <c r="B345" s="1"/>
      <c r="E345" s="3"/>
      <c r="F345" s="4"/>
      <c r="G345" s="5"/>
      <c r="H345" s="3"/>
      <c r="I345" s="6"/>
    </row>
    <row r="346" spans="2:9" s="2" customFormat="1" ht="15" customHeight="1">
      <c r="B346" s="1"/>
      <c r="E346" s="3"/>
      <c r="F346" s="4"/>
      <c r="G346" s="5"/>
      <c r="H346" s="3"/>
      <c r="I346" s="6"/>
    </row>
    <row r="347" spans="2:9" s="2" customFormat="1" ht="15" customHeight="1">
      <c r="B347" s="1"/>
      <c r="E347" s="3"/>
      <c r="F347" s="4"/>
      <c r="G347" s="5"/>
      <c r="H347" s="3"/>
      <c r="I347" s="6"/>
    </row>
    <row r="348" spans="2:9" s="2" customFormat="1" ht="15" customHeight="1">
      <c r="B348" s="1"/>
      <c r="E348" s="3"/>
      <c r="F348" s="4"/>
      <c r="G348" s="5"/>
      <c r="H348" s="3"/>
      <c r="I348" s="6"/>
    </row>
    <row r="349" spans="2:9" s="2" customFormat="1" ht="15" customHeight="1">
      <c r="B349" s="1"/>
      <c r="E349" s="3"/>
      <c r="F349" s="4"/>
      <c r="G349" s="5"/>
      <c r="H349" s="3"/>
      <c r="I349" s="6"/>
    </row>
    <row r="350" spans="2:9" s="2" customFormat="1" ht="15" customHeight="1">
      <c r="B350" s="1"/>
      <c r="E350" s="3"/>
      <c r="F350" s="4"/>
      <c r="G350" s="5"/>
      <c r="H350" s="3"/>
      <c r="I350" s="6"/>
    </row>
    <row r="351" spans="2:9" s="2" customFormat="1" ht="15" customHeight="1">
      <c r="B351" s="1"/>
      <c r="E351" s="3"/>
      <c r="F351" s="4"/>
      <c r="G351" s="5"/>
      <c r="H351" s="3"/>
      <c r="I351" s="6"/>
    </row>
    <row r="352" spans="2:9" s="2" customFormat="1" ht="15" customHeight="1">
      <c r="B352" s="1"/>
      <c r="E352" s="3"/>
      <c r="F352" s="4"/>
      <c r="G352" s="5"/>
      <c r="H352" s="3"/>
      <c r="I352" s="6"/>
    </row>
    <row r="353" spans="2:9" s="2" customFormat="1" ht="15" customHeight="1">
      <c r="B353" s="1"/>
      <c r="E353" s="3"/>
      <c r="F353" s="4"/>
      <c r="G353" s="5"/>
      <c r="H353" s="3"/>
      <c r="I353" s="6"/>
    </row>
    <row r="354" spans="2:9" s="2" customFormat="1" ht="15" customHeight="1">
      <c r="B354" s="1"/>
      <c r="E354" s="3"/>
      <c r="F354" s="4"/>
      <c r="G354" s="5"/>
      <c r="H354" s="3"/>
      <c r="I354" s="6"/>
    </row>
    <row r="355" spans="2:9" s="2" customFormat="1" ht="15" customHeight="1">
      <c r="B355" s="1"/>
      <c r="E355" s="3"/>
      <c r="F355" s="4"/>
      <c r="G355" s="5"/>
      <c r="H355" s="3"/>
      <c r="I355" s="6"/>
    </row>
    <row r="356" spans="2:9" s="2" customFormat="1" ht="15" customHeight="1">
      <c r="B356" s="1"/>
      <c r="E356" s="3"/>
      <c r="F356" s="4"/>
      <c r="G356" s="5"/>
      <c r="H356" s="3"/>
      <c r="I356" s="6"/>
    </row>
    <row r="357" spans="2:9" s="2" customFormat="1" ht="15" customHeight="1">
      <c r="B357" s="1"/>
      <c r="E357" s="3"/>
      <c r="F357" s="4"/>
      <c r="G357" s="5"/>
      <c r="H357" s="3"/>
      <c r="I357" s="6"/>
    </row>
    <row r="358" spans="2:9" s="2" customFormat="1" ht="15" customHeight="1">
      <c r="B358" s="1"/>
      <c r="E358" s="3"/>
      <c r="F358" s="4"/>
      <c r="G358" s="5"/>
      <c r="H358" s="3"/>
      <c r="I358" s="6"/>
    </row>
    <row r="359" spans="2:9" s="2" customFormat="1" ht="15" customHeight="1">
      <c r="B359" s="1"/>
      <c r="E359" s="3"/>
      <c r="F359" s="4"/>
      <c r="G359" s="5"/>
      <c r="H359" s="3"/>
      <c r="I359" s="6"/>
    </row>
    <row r="360" spans="2:9" s="2" customFormat="1" ht="15" customHeight="1">
      <c r="B360" s="1"/>
      <c r="E360" s="3"/>
      <c r="F360" s="4"/>
      <c r="G360" s="5"/>
      <c r="H360" s="3"/>
      <c r="I360" s="6"/>
    </row>
    <row r="361" spans="2:9" s="2" customFormat="1" ht="15" customHeight="1">
      <c r="B361" s="1"/>
      <c r="E361" s="3"/>
      <c r="F361" s="4"/>
      <c r="G361" s="5"/>
      <c r="H361" s="3"/>
      <c r="I361" s="6"/>
    </row>
    <row r="362" spans="2:9" s="2" customFormat="1" ht="15" customHeight="1">
      <c r="B362" s="1"/>
      <c r="E362" s="3"/>
      <c r="F362" s="4"/>
      <c r="G362" s="5"/>
      <c r="H362" s="3"/>
      <c r="I362" s="6"/>
    </row>
    <row r="363" spans="2:9" s="2" customFormat="1" ht="15" customHeight="1">
      <c r="B363" s="1"/>
      <c r="E363" s="3"/>
      <c r="F363" s="4"/>
      <c r="G363" s="5"/>
      <c r="H363" s="3"/>
      <c r="I363" s="6"/>
    </row>
    <row r="364" spans="2:9" s="2" customFormat="1" ht="15" customHeight="1">
      <c r="B364" s="1"/>
      <c r="E364" s="3"/>
      <c r="F364" s="4"/>
      <c r="G364" s="5"/>
      <c r="H364" s="3"/>
      <c r="I364" s="6"/>
    </row>
    <row r="365" spans="2:9" s="2" customFormat="1" ht="15" customHeight="1">
      <c r="B365" s="1"/>
      <c r="E365" s="3"/>
      <c r="F365" s="4"/>
      <c r="G365" s="5"/>
      <c r="H365" s="3"/>
      <c r="I365" s="6"/>
    </row>
    <row r="366" spans="2:9" s="2" customFormat="1" ht="15" customHeight="1">
      <c r="B366" s="1"/>
      <c r="E366" s="3"/>
      <c r="F366" s="4"/>
      <c r="G366" s="5"/>
      <c r="H366" s="3"/>
      <c r="I366" s="6"/>
    </row>
    <row r="367" spans="2:9" s="2" customFormat="1" ht="15" customHeight="1">
      <c r="B367" s="1"/>
      <c r="E367" s="3"/>
      <c r="F367" s="4"/>
      <c r="G367" s="5"/>
      <c r="H367" s="3"/>
      <c r="I367" s="6"/>
    </row>
    <row r="368" spans="2:9" s="2" customFormat="1" ht="15" customHeight="1">
      <c r="B368" s="1"/>
      <c r="E368" s="3"/>
      <c r="F368" s="4"/>
      <c r="G368" s="5"/>
      <c r="H368" s="3"/>
      <c r="I368" s="6"/>
    </row>
    <row r="369" spans="2:9" s="2" customFormat="1" ht="15" customHeight="1">
      <c r="B369" s="1"/>
      <c r="E369" s="3"/>
      <c r="F369" s="4"/>
      <c r="G369" s="5"/>
      <c r="H369" s="3"/>
      <c r="I369" s="6"/>
    </row>
    <row r="370" spans="2:9" s="2" customFormat="1" ht="15" customHeight="1">
      <c r="B370" s="1"/>
      <c r="E370" s="3"/>
      <c r="F370" s="4"/>
      <c r="G370" s="5"/>
      <c r="H370" s="3"/>
      <c r="I370" s="6"/>
    </row>
    <row r="371" spans="2:9" s="2" customFormat="1" ht="15" customHeight="1">
      <c r="B371" s="1"/>
      <c r="E371" s="3"/>
      <c r="F371" s="4"/>
      <c r="G371" s="5"/>
      <c r="H371" s="3"/>
      <c r="I371" s="6"/>
    </row>
    <row r="372" spans="2:9" s="2" customFormat="1" ht="15" customHeight="1">
      <c r="B372" s="1"/>
      <c r="E372" s="3"/>
      <c r="F372" s="4"/>
      <c r="G372" s="5"/>
      <c r="H372" s="3"/>
      <c r="I372" s="6"/>
    </row>
    <row r="373" spans="2:9" s="2" customFormat="1" ht="15" customHeight="1">
      <c r="B373" s="1"/>
      <c r="E373" s="3"/>
      <c r="F373" s="4"/>
      <c r="G373" s="5"/>
      <c r="H373" s="3"/>
      <c r="I373" s="6"/>
    </row>
    <row r="374" spans="2:9" s="2" customFormat="1" ht="15" customHeight="1">
      <c r="B374" s="1"/>
      <c r="E374" s="3"/>
      <c r="F374" s="4"/>
      <c r="G374" s="5"/>
      <c r="H374" s="3"/>
      <c r="I374" s="6"/>
    </row>
    <row r="375" spans="2:9" s="2" customFormat="1" ht="15" customHeight="1">
      <c r="B375" s="1"/>
      <c r="E375" s="3"/>
      <c r="F375" s="4"/>
      <c r="G375" s="5"/>
      <c r="H375" s="3"/>
      <c r="I375" s="6"/>
    </row>
    <row r="376" spans="2:9" s="2" customFormat="1" ht="15" customHeight="1">
      <c r="B376" s="1"/>
      <c r="E376" s="3"/>
      <c r="F376" s="4"/>
      <c r="G376" s="5"/>
      <c r="H376" s="3"/>
      <c r="I376" s="6"/>
    </row>
    <row r="377" spans="2:9" s="2" customFormat="1" ht="15" customHeight="1">
      <c r="B377" s="1"/>
      <c r="E377" s="3"/>
      <c r="F377" s="4"/>
      <c r="G377" s="5"/>
      <c r="H377" s="3"/>
      <c r="I377" s="6"/>
    </row>
    <row r="378" spans="2:9" s="2" customFormat="1" ht="15" customHeight="1">
      <c r="B378" s="1"/>
      <c r="E378" s="3"/>
      <c r="F378" s="4"/>
      <c r="G378" s="5"/>
      <c r="H378" s="3"/>
      <c r="I378" s="6"/>
    </row>
    <row r="379" spans="2:9" s="2" customFormat="1" ht="15" customHeight="1">
      <c r="B379" s="1"/>
      <c r="E379" s="3"/>
      <c r="F379" s="4"/>
      <c r="G379" s="5"/>
      <c r="H379" s="3"/>
      <c r="I379" s="6"/>
    </row>
    <row r="380" spans="2:9" s="2" customFormat="1" ht="15" customHeight="1">
      <c r="B380" s="1"/>
      <c r="E380" s="3"/>
      <c r="F380" s="4"/>
      <c r="G380" s="5"/>
      <c r="H380" s="3"/>
      <c r="I380" s="6"/>
    </row>
    <row r="381" spans="2:9" s="2" customFormat="1" ht="15" customHeight="1">
      <c r="B381" s="1"/>
      <c r="E381" s="3"/>
      <c r="F381" s="4"/>
      <c r="G381" s="5"/>
      <c r="H381" s="3"/>
      <c r="I381" s="6"/>
    </row>
    <row r="382" spans="2:9" s="2" customFormat="1" ht="15" customHeight="1">
      <c r="B382" s="1"/>
      <c r="E382" s="3"/>
      <c r="F382" s="4"/>
      <c r="G382" s="5"/>
      <c r="H382" s="3"/>
      <c r="I382" s="6"/>
    </row>
    <row r="383" spans="2:9" s="2" customFormat="1" ht="15" customHeight="1">
      <c r="B383" s="1"/>
      <c r="E383" s="3"/>
      <c r="F383" s="4"/>
      <c r="G383" s="5"/>
      <c r="H383" s="3"/>
      <c r="I383" s="6"/>
    </row>
    <row r="384" spans="2:9" s="2" customFormat="1" ht="15" customHeight="1">
      <c r="B384" s="1"/>
      <c r="E384" s="3"/>
      <c r="F384" s="4"/>
      <c r="G384" s="5"/>
      <c r="H384" s="3"/>
      <c r="I384" s="6"/>
    </row>
    <row r="385" spans="2:9" s="2" customFormat="1" ht="15" customHeight="1">
      <c r="B385" s="1"/>
      <c r="E385" s="3"/>
      <c r="F385" s="4"/>
      <c r="G385" s="5"/>
      <c r="H385" s="3"/>
      <c r="I385" s="6"/>
    </row>
    <row r="386" spans="2:9" s="2" customFormat="1" ht="15" customHeight="1">
      <c r="B386" s="1"/>
      <c r="E386" s="3"/>
      <c r="F386" s="4"/>
      <c r="G386" s="5"/>
      <c r="H386" s="3"/>
      <c r="I386" s="6"/>
    </row>
    <row r="387" spans="2:9" s="2" customFormat="1" ht="15" customHeight="1">
      <c r="B387" s="1"/>
      <c r="E387" s="3"/>
      <c r="F387" s="4"/>
      <c r="G387" s="5"/>
      <c r="H387" s="3"/>
      <c r="I387" s="6"/>
    </row>
    <row r="388" spans="2:9" s="2" customFormat="1" ht="15" customHeight="1">
      <c r="B388" s="1"/>
      <c r="E388" s="3"/>
      <c r="F388" s="4"/>
      <c r="G388" s="5"/>
      <c r="H388" s="3"/>
      <c r="I388" s="6"/>
    </row>
    <row r="389" spans="2:9" s="2" customFormat="1" ht="15" customHeight="1">
      <c r="B389" s="1"/>
      <c r="E389" s="3"/>
      <c r="F389" s="4"/>
      <c r="G389" s="5"/>
      <c r="H389" s="3"/>
      <c r="I389" s="6"/>
    </row>
    <row r="390" spans="2:9" s="2" customFormat="1" ht="15" customHeight="1">
      <c r="B390" s="1"/>
      <c r="E390" s="3"/>
      <c r="F390" s="4"/>
      <c r="G390" s="5"/>
      <c r="H390" s="3"/>
      <c r="I390" s="6"/>
    </row>
    <row r="391" spans="2:9" s="2" customFormat="1" ht="15" customHeight="1">
      <c r="B391" s="1"/>
      <c r="E391" s="3"/>
      <c r="F391" s="4"/>
      <c r="G391" s="5"/>
      <c r="H391" s="3"/>
      <c r="I391" s="6"/>
    </row>
    <row r="392" spans="2:9" s="2" customFormat="1" ht="15" customHeight="1">
      <c r="B392" s="1"/>
      <c r="E392" s="3"/>
      <c r="F392" s="4"/>
      <c r="G392" s="5"/>
      <c r="H392" s="3"/>
      <c r="I392" s="6"/>
    </row>
    <row r="393" spans="2:9" s="2" customFormat="1" ht="15" customHeight="1">
      <c r="B393" s="1"/>
      <c r="E393" s="3"/>
      <c r="F393" s="4"/>
      <c r="G393" s="5"/>
      <c r="H393" s="3"/>
      <c r="I393" s="6"/>
    </row>
    <row r="394" spans="2:9" s="2" customFormat="1" ht="15" customHeight="1">
      <c r="B394" s="1"/>
      <c r="E394" s="3"/>
      <c r="F394" s="4"/>
      <c r="G394" s="5"/>
      <c r="H394" s="3"/>
      <c r="I394" s="6"/>
    </row>
    <row r="395" spans="2:9" s="2" customFormat="1" ht="15" customHeight="1">
      <c r="B395" s="1"/>
      <c r="E395" s="3"/>
      <c r="F395" s="4"/>
      <c r="G395" s="5"/>
      <c r="H395" s="3"/>
      <c r="I395" s="6"/>
    </row>
    <row r="396" spans="2:9" s="2" customFormat="1" ht="15" customHeight="1">
      <c r="B396" s="1"/>
      <c r="E396" s="3"/>
      <c r="F396" s="4"/>
      <c r="G396" s="5"/>
      <c r="H396" s="3"/>
      <c r="I396" s="6"/>
    </row>
    <row r="397" spans="2:9" s="2" customFormat="1" ht="15" customHeight="1">
      <c r="B397" s="1"/>
      <c r="E397" s="3"/>
      <c r="F397" s="4"/>
      <c r="G397" s="5"/>
      <c r="H397" s="3"/>
      <c r="I397" s="6"/>
    </row>
    <row r="398" spans="2:9" s="2" customFormat="1" ht="15" customHeight="1">
      <c r="B398" s="1"/>
      <c r="E398" s="3"/>
      <c r="F398" s="4"/>
      <c r="G398" s="5"/>
      <c r="H398" s="3"/>
      <c r="I398" s="6"/>
    </row>
    <row r="399" spans="2:9" s="2" customFormat="1" ht="15" customHeight="1">
      <c r="B399" s="1"/>
      <c r="E399" s="3"/>
      <c r="F399" s="4"/>
      <c r="G399" s="5"/>
      <c r="H399" s="3"/>
      <c r="I399" s="6"/>
    </row>
    <row r="400" spans="2:9" s="2" customFormat="1" ht="15" customHeight="1">
      <c r="B400" s="1"/>
      <c r="E400" s="3"/>
      <c r="F400" s="4"/>
      <c r="G400" s="5"/>
      <c r="H400" s="3"/>
      <c r="I400" s="6"/>
    </row>
    <row r="401" spans="2:9" s="2" customFormat="1" ht="15" customHeight="1">
      <c r="B401" s="1"/>
      <c r="E401" s="3"/>
      <c r="F401" s="4"/>
      <c r="G401" s="5"/>
      <c r="H401" s="3"/>
      <c r="I401" s="6"/>
    </row>
    <row r="402" spans="2:9" s="2" customFormat="1" ht="15" customHeight="1">
      <c r="B402" s="1"/>
      <c r="E402" s="3"/>
      <c r="F402" s="4"/>
      <c r="G402" s="5"/>
      <c r="H402" s="3"/>
      <c r="I402" s="6"/>
    </row>
    <row r="403" spans="2:9" s="2" customFormat="1" ht="15" customHeight="1">
      <c r="B403" s="1"/>
      <c r="E403" s="3"/>
      <c r="F403" s="4"/>
      <c r="G403" s="5"/>
      <c r="H403" s="3"/>
      <c r="I403" s="6"/>
    </row>
    <row r="404" spans="2:9" s="2" customFormat="1" ht="15" customHeight="1">
      <c r="B404" s="1"/>
      <c r="E404" s="3"/>
      <c r="F404" s="4"/>
      <c r="G404" s="5"/>
      <c r="H404" s="3"/>
      <c r="I404" s="6"/>
    </row>
    <row r="405" spans="2:9" s="2" customFormat="1" ht="15" customHeight="1">
      <c r="B405" s="1"/>
      <c r="E405" s="3"/>
      <c r="F405" s="4"/>
      <c r="G405" s="5"/>
      <c r="H405" s="3"/>
      <c r="I405" s="6"/>
    </row>
    <row r="406" spans="2:9" s="2" customFormat="1" ht="15" customHeight="1">
      <c r="B406" s="1"/>
      <c r="E406" s="3"/>
      <c r="F406" s="4"/>
      <c r="G406" s="5"/>
      <c r="H406" s="3"/>
      <c r="I406" s="6"/>
    </row>
    <row r="407" spans="2:9" s="2" customFormat="1" ht="15" customHeight="1">
      <c r="B407" s="1"/>
      <c r="E407" s="3"/>
      <c r="F407" s="4"/>
      <c r="G407" s="5"/>
      <c r="H407" s="3"/>
      <c r="I407" s="6"/>
    </row>
    <row r="408" spans="2:9" s="2" customFormat="1" ht="15" customHeight="1">
      <c r="B408" s="1"/>
      <c r="E408" s="3"/>
      <c r="F408" s="4"/>
      <c r="G408" s="5"/>
      <c r="H408" s="3"/>
      <c r="I408" s="6"/>
    </row>
    <row r="409" spans="2:9" s="2" customFormat="1" ht="15" customHeight="1">
      <c r="B409" s="1"/>
      <c r="E409" s="3"/>
      <c r="F409" s="4"/>
      <c r="G409" s="5"/>
      <c r="H409" s="3"/>
      <c r="I409" s="6"/>
    </row>
    <row r="410" spans="2:9" s="2" customFormat="1" ht="15" customHeight="1">
      <c r="B410" s="1"/>
      <c r="E410" s="3"/>
      <c r="F410" s="4"/>
      <c r="G410" s="5"/>
      <c r="H410" s="3"/>
      <c r="I410" s="6"/>
    </row>
    <row r="411" spans="2:9" s="2" customFormat="1" ht="15" customHeight="1">
      <c r="B411" s="1"/>
      <c r="E411" s="3"/>
      <c r="F411" s="4"/>
      <c r="G411" s="5"/>
      <c r="H411" s="3"/>
      <c r="I411" s="6"/>
    </row>
    <row r="412" spans="2:9" s="2" customFormat="1" ht="15" customHeight="1">
      <c r="B412" s="1"/>
      <c r="E412" s="3"/>
      <c r="F412" s="4"/>
      <c r="G412" s="5"/>
      <c r="H412" s="3"/>
      <c r="I412" s="6"/>
    </row>
    <row r="413" spans="2:9" s="2" customFormat="1" ht="15" customHeight="1">
      <c r="B413" s="1"/>
      <c r="E413" s="3"/>
      <c r="F413" s="4"/>
      <c r="G413" s="5"/>
      <c r="H413" s="3"/>
      <c r="I413" s="6"/>
    </row>
    <row r="414" spans="2:9" s="2" customFormat="1" ht="15" customHeight="1">
      <c r="B414" s="1"/>
      <c r="E414" s="3"/>
      <c r="F414" s="4"/>
      <c r="G414" s="5"/>
      <c r="H414" s="3"/>
      <c r="I414" s="6"/>
    </row>
    <row r="415" spans="2:9" s="2" customFormat="1" ht="15" customHeight="1">
      <c r="B415" s="1"/>
      <c r="E415" s="3"/>
      <c r="F415" s="4"/>
      <c r="G415" s="5"/>
      <c r="H415" s="3"/>
      <c r="I415" s="6"/>
    </row>
    <row r="416" spans="2:9" s="2" customFormat="1" ht="15" customHeight="1">
      <c r="B416" s="1"/>
      <c r="E416" s="3"/>
      <c r="F416" s="4"/>
      <c r="G416" s="5"/>
      <c r="H416" s="3"/>
      <c r="I416" s="6"/>
    </row>
    <row r="417" spans="2:9" s="2" customFormat="1" ht="15" customHeight="1">
      <c r="B417" s="1"/>
      <c r="E417" s="3"/>
      <c r="F417" s="4"/>
      <c r="G417" s="5"/>
      <c r="H417" s="3"/>
      <c r="I417" s="6"/>
    </row>
    <row r="418" spans="2:9" s="2" customFormat="1" ht="15" customHeight="1">
      <c r="B418" s="1"/>
      <c r="E418" s="3"/>
      <c r="F418" s="4"/>
      <c r="G418" s="5"/>
      <c r="H418" s="3"/>
      <c r="I418" s="6"/>
    </row>
    <row r="419" spans="2:9" s="2" customFormat="1" ht="15" customHeight="1">
      <c r="B419" s="1"/>
      <c r="E419" s="3"/>
      <c r="F419" s="4"/>
      <c r="G419" s="5"/>
      <c r="H419" s="3"/>
      <c r="I419" s="6"/>
    </row>
    <row r="420" spans="2:9" s="2" customFormat="1" ht="15" customHeight="1">
      <c r="B420" s="1"/>
      <c r="E420" s="3"/>
      <c r="F420" s="4"/>
      <c r="G420" s="5"/>
      <c r="H420" s="3"/>
      <c r="I420" s="6"/>
    </row>
    <row r="421" spans="2:9" s="2" customFormat="1" ht="15" customHeight="1">
      <c r="B421" s="1"/>
      <c r="E421" s="3"/>
      <c r="F421" s="4"/>
      <c r="G421" s="5"/>
      <c r="H421" s="3"/>
      <c r="I421" s="6"/>
    </row>
    <row r="422" spans="2:9" s="2" customFormat="1" ht="15" customHeight="1">
      <c r="B422" s="1"/>
      <c r="E422" s="3"/>
      <c r="F422" s="4"/>
      <c r="G422" s="5"/>
      <c r="H422" s="3"/>
      <c r="I422" s="6"/>
    </row>
    <row r="423" spans="2:9" s="2" customFormat="1" ht="15" customHeight="1">
      <c r="B423" s="1"/>
      <c r="E423" s="3"/>
      <c r="F423" s="4"/>
      <c r="G423" s="5"/>
      <c r="H423" s="3"/>
      <c r="I423" s="6"/>
    </row>
    <row r="424" spans="2:9" s="2" customFormat="1" ht="15" customHeight="1">
      <c r="B424" s="1"/>
      <c r="E424" s="3"/>
      <c r="F424" s="4"/>
      <c r="G424" s="5"/>
      <c r="H424" s="3"/>
      <c r="I424" s="6"/>
    </row>
    <row r="425" spans="2:9" s="2" customFormat="1" ht="15" customHeight="1">
      <c r="B425" s="1"/>
      <c r="E425" s="3"/>
      <c r="F425" s="4"/>
      <c r="G425" s="5"/>
      <c r="H425" s="3"/>
      <c r="I425" s="6"/>
    </row>
    <row r="426" spans="2:9" s="2" customFormat="1" ht="15" customHeight="1">
      <c r="B426" s="1"/>
      <c r="E426" s="3"/>
      <c r="F426" s="4"/>
      <c r="G426" s="5"/>
      <c r="H426" s="3"/>
      <c r="I426" s="6"/>
    </row>
    <row r="427" spans="2:9" s="2" customFormat="1" ht="15" customHeight="1">
      <c r="B427" s="1"/>
      <c r="E427" s="3"/>
      <c r="F427" s="4"/>
      <c r="G427" s="5"/>
      <c r="H427" s="3"/>
      <c r="I427" s="6"/>
    </row>
    <row r="428" spans="2:9" s="2" customFormat="1" ht="15" customHeight="1">
      <c r="B428" s="1"/>
      <c r="E428" s="3"/>
      <c r="F428" s="4"/>
      <c r="G428" s="5"/>
      <c r="H428" s="3"/>
      <c r="I428" s="6"/>
    </row>
    <row r="429" spans="2:9" s="2" customFormat="1" ht="15" customHeight="1">
      <c r="B429" s="1"/>
      <c r="E429" s="3"/>
      <c r="F429" s="4"/>
      <c r="G429" s="5"/>
      <c r="H429" s="3"/>
      <c r="I429" s="6"/>
    </row>
    <row r="430" spans="2:9" s="2" customFormat="1" ht="15" customHeight="1">
      <c r="B430" s="1"/>
      <c r="E430" s="3"/>
      <c r="F430" s="4"/>
      <c r="G430" s="5"/>
      <c r="H430" s="3"/>
      <c r="I430" s="6"/>
    </row>
    <row r="431" spans="2:9" s="2" customFormat="1" ht="15" customHeight="1">
      <c r="B431" s="1"/>
      <c r="E431" s="3"/>
      <c r="F431" s="4"/>
      <c r="G431" s="5"/>
      <c r="H431" s="3"/>
      <c r="I431" s="6"/>
    </row>
    <row r="432" spans="2:9" s="2" customFormat="1" ht="15" customHeight="1">
      <c r="B432" s="1"/>
      <c r="E432" s="3"/>
      <c r="F432" s="4"/>
      <c r="G432" s="5"/>
      <c r="H432" s="3"/>
      <c r="I432" s="6"/>
    </row>
    <row r="433" spans="2:9" s="2" customFormat="1" ht="15" customHeight="1">
      <c r="B433" s="1"/>
      <c r="E433" s="3"/>
      <c r="F433" s="4"/>
      <c r="G433" s="5"/>
      <c r="H433" s="3"/>
      <c r="I433" s="6"/>
    </row>
    <row r="434" spans="2:9" s="2" customFormat="1" ht="15" customHeight="1">
      <c r="B434" s="1"/>
      <c r="E434" s="3"/>
      <c r="F434" s="4"/>
      <c r="G434" s="5"/>
      <c r="H434" s="3"/>
      <c r="I434" s="6"/>
    </row>
    <row r="435" spans="2:9" s="2" customFormat="1" ht="15" customHeight="1">
      <c r="B435" s="1"/>
      <c r="E435" s="3"/>
      <c r="F435" s="4"/>
      <c r="G435" s="5"/>
      <c r="H435" s="3"/>
      <c r="I435" s="6"/>
    </row>
    <row r="436" spans="2:9" s="2" customFormat="1" ht="15" customHeight="1">
      <c r="B436" s="1"/>
      <c r="E436" s="3"/>
      <c r="F436" s="4"/>
      <c r="G436" s="5"/>
      <c r="H436" s="3"/>
      <c r="I436" s="6"/>
    </row>
    <row r="437" spans="2:9" s="2" customFormat="1" ht="15" customHeight="1">
      <c r="B437" s="1"/>
      <c r="E437" s="3"/>
      <c r="F437" s="4"/>
      <c r="G437" s="5"/>
      <c r="H437" s="3"/>
      <c r="I437" s="6"/>
    </row>
    <row r="438" spans="2:9" s="2" customFormat="1" ht="15" customHeight="1">
      <c r="B438" s="1"/>
      <c r="E438" s="3"/>
      <c r="F438" s="4"/>
      <c r="G438" s="5"/>
      <c r="H438" s="3"/>
      <c r="I438" s="6"/>
    </row>
    <row r="439" spans="2:9" s="2" customFormat="1" ht="15" customHeight="1">
      <c r="B439" s="1"/>
      <c r="E439" s="3"/>
      <c r="F439" s="4"/>
      <c r="G439" s="5"/>
      <c r="H439" s="3"/>
      <c r="I439" s="6"/>
    </row>
    <row r="440" spans="2:9" s="2" customFormat="1" ht="15" customHeight="1">
      <c r="B440" s="1"/>
      <c r="E440" s="3"/>
      <c r="F440" s="4"/>
      <c r="G440" s="5"/>
      <c r="H440" s="3"/>
      <c r="I440" s="6"/>
    </row>
    <row r="441" spans="2:9" s="2" customFormat="1" ht="15" customHeight="1">
      <c r="B441" s="1"/>
      <c r="E441" s="3"/>
      <c r="F441" s="4"/>
      <c r="G441" s="5"/>
      <c r="H441" s="3"/>
      <c r="I441" s="6"/>
    </row>
    <row r="442" spans="2:9" s="2" customFormat="1" ht="15" customHeight="1">
      <c r="B442" s="1"/>
      <c r="E442" s="3"/>
      <c r="F442" s="4"/>
      <c r="G442" s="5"/>
      <c r="H442" s="3"/>
      <c r="I442" s="6"/>
    </row>
    <row r="443" spans="2:9" s="2" customFormat="1" ht="15" customHeight="1">
      <c r="B443" s="1"/>
      <c r="E443" s="3"/>
      <c r="F443" s="4"/>
      <c r="G443" s="5"/>
      <c r="H443" s="3"/>
      <c r="I443" s="6"/>
    </row>
    <row r="444" spans="2:9" s="2" customFormat="1" ht="15" customHeight="1">
      <c r="B444" s="1"/>
      <c r="E444" s="3"/>
      <c r="F444" s="4"/>
      <c r="G444" s="5"/>
      <c r="H444" s="3"/>
      <c r="I444" s="6"/>
    </row>
    <row r="445" spans="2:9" s="2" customFormat="1" ht="15" customHeight="1">
      <c r="B445" s="1"/>
      <c r="E445" s="3"/>
      <c r="F445" s="4"/>
      <c r="G445" s="5"/>
      <c r="H445" s="3"/>
      <c r="I445" s="6"/>
    </row>
    <row r="446" spans="2:9" s="2" customFormat="1" ht="15" customHeight="1">
      <c r="B446" s="1"/>
      <c r="E446" s="3"/>
      <c r="F446" s="4"/>
      <c r="G446" s="5"/>
      <c r="H446" s="3"/>
      <c r="I446" s="6"/>
    </row>
    <row r="447" spans="2:9" s="2" customFormat="1" ht="15" customHeight="1">
      <c r="B447" s="1"/>
      <c r="E447" s="3"/>
      <c r="F447" s="4"/>
      <c r="G447" s="5"/>
      <c r="H447" s="3"/>
      <c r="I447" s="6"/>
    </row>
    <row r="448" spans="2:9" s="2" customFormat="1" ht="15" customHeight="1">
      <c r="B448" s="1"/>
      <c r="E448" s="3"/>
      <c r="F448" s="4"/>
      <c r="G448" s="5"/>
      <c r="H448" s="3"/>
      <c r="I448" s="6"/>
    </row>
    <row r="449" spans="2:9" s="2" customFormat="1" ht="15" customHeight="1">
      <c r="B449" s="1"/>
      <c r="E449" s="3"/>
      <c r="F449" s="4"/>
      <c r="G449" s="5"/>
      <c r="H449" s="3"/>
      <c r="I449" s="6"/>
    </row>
    <row r="450" spans="2:9" s="2" customFormat="1" ht="15" customHeight="1">
      <c r="B450" s="1"/>
      <c r="E450" s="3"/>
      <c r="F450" s="4"/>
      <c r="G450" s="5"/>
      <c r="H450" s="3"/>
      <c r="I450" s="6"/>
    </row>
    <row r="451" spans="2:9" s="2" customFormat="1" ht="15" customHeight="1">
      <c r="B451" s="1"/>
      <c r="E451" s="3"/>
      <c r="F451" s="4"/>
      <c r="G451" s="5"/>
      <c r="H451" s="3"/>
      <c r="I451" s="6"/>
    </row>
    <row r="452" spans="2:9" s="2" customFormat="1" ht="15" customHeight="1">
      <c r="B452" s="1"/>
      <c r="E452" s="3"/>
      <c r="F452" s="4"/>
      <c r="G452" s="5"/>
      <c r="H452" s="3"/>
      <c r="I452" s="6"/>
    </row>
    <row r="453" spans="2:9" s="2" customFormat="1" ht="15" customHeight="1">
      <c r="B453" s="1"/>
      <c r="E453" s="3"/>
      <c r="F453" s="4"/>
      <c r="G453" s="5"/>
      <c r="H453" s="3"/>
      <c r="I453" s="6"/>
    </row>
    <row r="454" spans="2:9" s="2" customFormat="1" ht="15" customHeight="1">
      <c r="B454" s="1"/>
      <c r="E454" s="3"/>
      <c r="F454" s="4"/>
      <c r="G454" s="5"/>
      <c r="H454" s="3"/>
      <c r="I454" s="6"/>
    </row>
    <row r="455" spans="2:9" s="2" customFormat="1" ht="15" customHeight="1">
      <c r="B455" s="1"/>
      <c r="E455" s="3"/>
      <c r="F455" s="4"/>
      <c r="G455" s="5"/>
      <c r="H455" s="3"/>
      <c r="I455" s="6"/>
    </row>
    <row r="456" spans="2:9" s="2" customFormat="1" ht="15" customHeight="1">
      <c r="B456" s="1"/>
      <c r="E456" s="3"/>
      <c r="F456" s="4"/>
      <c r="G456" s="5"/>
      <c r="H456" s="3"/>
      <c r="I456" s="6"/>
    </row>
    <row r="457" spans="2:9" s="2" customFormat="1" ht="15" customHeight="1">
      <c r="B457" s="1"/>
      <c r="E457" s="3"/>
      <c r="F457" s="4"/>
      <c r="G457" s="5"/>
      <c r="H457" s="3"/>
      <c r="I457" s="6"/>
    </row>
    <row r="458" spans="2:9" s="2" customFormat="1" ht="15" customHeight="1">
      <c r="B458" s="1"/>
      <c r="E458" s="3"/>
      <c r="F458" s="4"/>
      <c r="G458" s="5"/>
      <c r="H458" s="3"/>
      <c r="I458" s="6"/>
    </row>
    <row r="459" spans="2:9" s="2" customFormat="1" ht="15" customHeight="1">
      <c r="B459" s="1"/>
      <c r="E459" s="3"/>
      <c r="F459" s="4"/>
      <c r="G459" s="5"/>
      <c r="H459" s="3"/>
      <c r="I459" s="6"/>
    </row>
    <row r="460" spans="2:9" s="2" customFormat="1" ht="15" customHeight="1">
      <c r="B460" s="1"/>
      <c r="E460" s="3"/>
      <c r="F460" s="4"/>
      <c r="G460" s="5"/>
      <c r="H460" s="3"/>
      <c r="I460" s="6"/>
    </row>
    <row r="461" spans="2:9" s="2" customFormat="1" ht="15" customHeight="1">
      <c r="B461" s="1"/>
      <c r="E461" s="3"/>
      <c r="F461" s="4"/>
      <c r="G461" s="5"/>
      <c r="H461" s="3"/>
      <c r="I461" s="6"/>
    </row>
    <row r="462" spans="2:9" s="2" customFormat="1" ht="15" customHeight="1">
      <c r="B462" s="1"/>
      <c r="E462" s="3"/>
      <c r="F462" s="4"/>
      <c r="G462" s="5"/>
      <c r="H462" s="3"/>
      <c r="I462" s="6"/>
    </row>
    <row r="463" spans="2:9" s="2" customFormat="1" ht="15" customHeight="1">
      <c r="B463" s="1"/>
      <c r="E463" s="3"/>
      <c r="F463" s="4"/>
      <c r="G463" s="5"/>
      <c r="H463" s="3"/>
      <c r="I463" s="6"/>
    </row>
    <row r="464" spans="2:9" s="2" customFormat="1" ht="15" customHeight="1">
      <c r="B464" s="1"/>
      <c r="E464" s="3"/>
      <c r="F464" s="4"/>
      <c r="G464" s="5"/>
      <c r="H464" s="3"/>
      <c r="I464" s="6"/>
    </row>
    <row r="465" spans="2:9" s="2" customFormat="1" ht="15" customHeight="1">
      <c r="B465" s="1"/>
      <c r="E465" s="3"/>
      <c r="F465" s="4"/>
      <c r="G465" s="5"/>
      <c r="H465" s="3"/>
      <c r="I465" s="6"/>
    </row>
    <row r="466" spans="2:9" s="2" customFormat="1" ht="15" customHeight="1">
      <c r="B466" s="1"/>
      <c r="E466" s="3"/>
      <c r="F466" s="4"/>
      <c r="G466" s="5"/>
      <c r="H466" s="3"/>
      <c r="I466" s="6"/>
    </row>
    <row r="467" spans="2:9" s="2" customFormat="1" ht="15" customHeight="1">
      <c r="B467" s="1"/>
      <c r="E467" s="3"/>
      <c r="F467" s="4"/>
      <c r="G467" s="5"/>
      <c r="H467" s="3"/>
      <c r="I467" s="6"/>
    </row>
    <row r="468" spans="2:9" s="2" customFormat="1" ht="15" customHeight="1">
      <c r="B468" s="1"/>
      <c r="E468" s="3"/>
      <c r="F468" s="4"/>
      <c r="G468" s="5"/>
      <c r="H468" s="3"/>
      <c r="I468" s="6"/>
    </row>
    <row r="469" spans="2:9" s="2" customFormat="1" ht="15" customHeight="1">
      <c r="B469" s="1"/>
      <c r="E469" s="3"/>
      <c r="F469" s="4"/>
      <c r="G469" s="5"/>
      <c r="H469" s="3"/>
      <c r="I469" s="6"/>
    </row>
    <row r="470" spans="2:9" s="2" customFormat="1" ht="15" customHeight="1">
      <c r="B470" s="1"/>
      <c r="E470" s="3"/>
      <c r="F470" s="4"/>
      <c r="G470" s="5"/>
      <c r="H470" s="3"/>
      <c r="I470" s="6"/>
    </row>
    <row r="471" spans="2:9" s="2" customFormat="1" ht="15" customHeight="1">
      <c r="B471" s="1"/>
      <c r="E471" s="3"/>
      <c r="F471" s="4"/>
      <c r="G471" s="5"/>
      <c r="H471" s="3"/>
      <c r="I471" s="6"/>
    </row>
    <row r="472" spans="2:9" s="2" customFormat="1" ht="15" customHeight="1">
      <c r="B472" s="1"/>
      <c r="E472" s="3"/>
      <c r="F472" s="4"/>
      <c r="G472" s="5"/>
      <c r="H472" s="3"/>
      <c r="I472" s="6"/>
    </row>
    <row r="473" spans="2:9" s="2" customFormat="1" ht="15" customHeight="1">
      <c r="B473" s="1"/>
      <c r="E473" s="3"/>
      <c r="F473" s="4"/>
      <c r="G473" s="5"/>
      <c r="H473" s="3"/>
      <c r="I473" s="6"/>
    </row>
    <row r="474" spans="2:9" s="2" customFormat="1" ht="15" customHeight="1">
      <c r="B474" s="1"/>
      <c r="E474" s="3"/>
      <c r="F474" s="4"/>
      <c r="G474" s="5"/>
      <c r="H474" s="3"/>
      <c r="I474" s="6"/>
    </row>
    <row r="475" spans="2:9" s="2" customFormat="1" ht="15" customHeight="1">
      <c r="B475" s="1"/>
      <c r="E475" s="3"/>
      <c r="F475" s="4"/>
      <c r="G475" s="5"/>
      <c r="H475" s="3"/>
      <c r="I475" s="6"/>
    </row>
    <row r="476" spans="2:9" s="2" customFormat="1" ht="15" customHeight="1">
      <c r="B476" s="1"/>
      <c r="E476" s="3"/>
      <c r="F476" s="4"/>
      <c r="G476" s="5"/>
      <c r="H476" s="3"/>
      <c r="I476" s="6"/>
    </row>
    <row r="477" spans="2:9" s="2" customFormat="1" ht="15" customHeight="1">
      <c r="B477" s="1"/>
      <c r="E477" s="3"/>
      <c r="F477" s="4"/>
      <c r="G477" s="5"/>
      <c r="H477" s="3"/>
      <c r="I477" s="6"/>
    </row>
    <row r="478" spans="2:9" s="2" customFormat="1" ht="15" customHeight="1">
      <c r="B478" s="1"/>
      <c r="E478" s="3"/>
      <c r="F478" s="4"/>
      <c r="G478" s="5"/>
      <c r="H478" s="3"/>
      <c r="I478" s="6"/>
    </row>
    <row r="479" spans="2:9" s="2" customFormat="1" ht="15" customHeight="1">
      <c r="B479" s="1"/>
      <c r="E479" s="3"/>
      <c r="F479" s="4"/>
      <c r="G479" s="5"/>
      <c r="H479" s="3"/>
      <c r="I479" s="6"/>
    </row>
    <row r="480" spans="2:9" s="2" customFormat="1" ht="15" customHeight="1">
      <c r="B480" s="1"/>
      <c r="E480" s="3"/>
      <c r="F480" s="4"/>
      <c r="G480" s="5"/>
      <c r="H480" s="3"/>
      <c r="I480" s="6"/>
    </row>
    <row r="481" spans="2:9" s="2" customFormat="1" ht="15" customHeight="1">
      <c r="B481" s="1"/>
      <c r="E481" s="3"/>
      <c r="F481" s="4"/>
      <c r="G481" s="5"/>
      <c r="H481" s="3"/>
      <c r="I481" s="6"/>
    </row>
    <row r="482" spans="2:9" s="2" customFormat="1" ht="15" customHeight="1">
      <c r="B482" s="1"/>
      <c r="E482" s="3"/>
      <c r="F482" s="4"/>
      <c r="G482" s="5"/>
      <c r="H482" s="3"/>
      <c r="I482" s="6"/>
    </row>
    <row r="483" spans="2:9" s="2" customFormat="1" ht="15" customHeight="1">
      <c r="B483" s="1"/>
      <c r="E483" s="3"/>
      <c r="F483" s="4"/>
      <c r="G483" s="5"/>
      <c r="H483" s="3"/>
      <c r="I483" s="6"/>
    </row>
    <row r="484" spans="2:9" s="2" customFormat="1" ht="15" customHeight="1">
      <c r="B484" s="1"/>
      <c r="E484" s="3"/>
      <c r="F484" s="4"/>
      <c r="G484" s="5"/>
      <c r="H484" s="3"/>
      <c r="I484" s="6"/>
    </row>
    <row r="485" spans="2:9" s="2" customFormat="1" ht="15" customHeight="1">
      <c r="B485" s="1"/>
      <c r="E485" s="3"/>
      <c r="F485" s="4"/>
      <c r="G485" s="5"/>
      <c r="H485" s="3"/>
      <c r="I485" s="6"/>
    </row>
    <row r="486" spans="2:9" s="2" customFormat="1" ht="15" customHeight="1">
      <c r="B486" s="1"/>
      <c r="E486" s="3"/>
      <c r="F486" s="4"/>
      <c r="G486" s="5"/>
      <c r="H486" s="3"/>
      <c r="I486" s="6"/>
    </row>
    <row r="487" spans="2:9" s="2" customFormat="1" ht="15" customHeight="1">
      <c r="B487" s="1"/>
      <c r="E487" s="3"/>
      <c r="F487" s="4"/>
      <c r="G487" s="5"/>
      <c r="H487" s="3"/>
      <c r="I487" s="6"/>
    </row>
    <row r="488" spans="2:9" s="2" customFormat="1" ht="15" customHeight="1">
      <c r="B488" s="1"/>
      <c r="E488" s="3"/>
      <c r="F488" s="4"/>
      <c r="G488" s="5"/>
      <c r="H488" s="3"/>
      <c r="I488" s="6"/>
    </row>
    <row r="489" spans="2:9" s="2" customFormat="1" ht="15" customHeight="1">
      <c r="B489" s="1"/>
      <c r="E489" s="3"/>
      <c r="F489" s="4"/>
      <c r="G489" s="5"/>
      <c r="H489" s="3"/>
      <c r="I489" s="6"/>
    </row>
    <row r="490" spans="2:9" s="2" customFormat="1" ht="15" customHeight="1">
      <c r="B490" s="1"/>
      <c r="E490" s="3"/>
      <c r="F490" s="4"/>
      <c r="G490" s="5"/>
      <c r="H490" s="3"/>
      <c r="I490" s="6"/>
    </row>
    <row r="491" spans="2:9" s="2" customFormat="1" ht="15" customHeight="1">
      <c r="B491" s="1"/>
      <c r="E491" s="3"/>
      <c r="F491" s="4"/>
      <c r="G491" s="5"/>
      <c r="H491" s="3"/>
      <c r="I491" s="6"/>
    </row>
    <row r="492" spans="2:9" s="2" customFormat="1" ht="15" customHeight="1">
      <c r="B492" s="1"/>
      <c r="E492" s="3"/>
      <c r="F492" s="4"/>
      <c r="G492" s="5"/>
      <c r="H492" s="3"/>
      <c r="I492" s="6"/>
    </row>
    <row r="493" spans="2:9" s="2" customFormat="1" ht="15" customHeight="1">
      <c r="B493" s="1"/>
      <c r="E493" s="3"/>
      <c r="F493" s="4"/>
      <c r="G493" s="5"/>
      <c r="H493" s="3"/>
      <c r="I493" s="6"/>
    </row>
    <row r="494" spans="2:9" s="2" customFormat="1" ht="15" customHeight="1">
      <c r="B494" s="1"/>
      <c r="E494" s="3"/>
      <c r="F494" s="4"/>
      <c r="G494" s="5"/>
      <c r="H494" s="3"/>
      <c r="I494" s="6"/>
    </row>
    <row r="495" spans="2:9" s="2" customFormat="1" ht="15" customHeight="1">
      <c r="B495" s="1"/>
      <c r="E495" s="3"/>
      <c r="F495" s="4"/>
      <c r="G495" s="5"/>
      <c r="H495" s="3"/>
      <c r="I495" s="6"/>
    </row>
    <row r="496" spans="2:9" s="2" customFormat="1" ht="15" customHeight="1">
      <c r="B496" s="1"/>
      <c r="E496" s="3"/>
      <c r="F496" s="4"/>
      <c r="G496" s="5"/>
      <c r="H496" s="3"/>
      <c r="I496" s="6"/>
    </row>
    <row r="497" spans="2:9" s="2" customFormat="1" ht="15" customHeight="1">
      <c r="B497" s="1"/>
      <c r="E497" s="3"/>
      <c r="F497" s="4"/>
      <c r="G497" s="5"/>
      <c r="H497" s="3"/>
      <c r="I497" s="6"/>
    </row>
    <row r="498" spans="2:9" s="2" customFormat="1" ht="15" customHeight="1">
      <c r="B498" s="1"/>
      <c r="E498" s="3"/>
      <c r="F498" s="4"/>
      <c r="G498" s="5"/>
      <c r="H498" s="3"/>
      <c r="I498" s="6"/>
    </row>
    <row r="499" spans="2:9" s="2" customFormat="1" ht="15" customHeight="1">
      <c r="B499" s="1"/>
      <c r="E499" s="3"/>
      <c r="F499" s="4"/>
      <c r="G499" s="5"/>
      <c r="H499" s="3"/>
      <c r="I499" s="6"/>
    </row>
    <row r="500" spans="2:9" s="2" customFormat="1" ht="15" customHeight="1">
      <c r="B500" s="1"/>
      <c r="E500" s="3"/>
      <c r="F500" s="4"/>
      <c r="G500" s="5"/>
      <c r="H500" s="3"/>
      <c r="I500" s="6"/>
    </row>
    <row r="501" spans="2:9" s="2" customFormat="1" ht="15" customHeight="1">
      <c r="B501" s="1"/>
      <c r="E501" s="3"/>
      <c r="F501" s="4"/>
      <c r="G501" s="5"/>
      <c r="H501" s="3"/>
      <c r="I501" s="6"/>
    </row>
    <row r="502" spans="2:9" s="2" customFormat="1" ht="15" customHeight="1">
      <c r="B502" s="1"/>
      <c r="E502" s="3"/>
      <c r="F502" s="4"/>
      <c r="G502" s="5"/>
      <c r="H502" s="3"/>
      <c r="I502" s="6"/>
    </row>
    <row r="503" spans="2:9" s="2" customFormat="1" ht="15" customHeight="1">
      <c r="B503" s="1"/>
      <c r="E503" s="3"/>
      <c r="F503" s="4"/>
      <c r="G503" s="5"/>
      <c r="H503" s="3"/>
      <c r="I503" s="6"/>
    </row>
    <row r="504" spans="2:9" s="2" customFormat="1" ht="15" customHeight="1">
      <c r="B504" s="1"/>
      <c r="E504" s="3"/>
      <c r="F504" s="4"/>
      <c r="G504" s="5"/>
      <c r="H504" s="3"/>
      <c r="I504" s="6"/>
    </row>
    <row r="505" spans="2:9" s="2" customFormat="1" ht="15" customHeight="1">
      <c r="B505" s="1"/>
      <c r="E505" s="3"/>
      <c r="F505" s="4"/>
      <c r="G505" s="5"/>
      <c r="H505" s="3"/>
      <c r="I505" s="6"/>
    </row>
    <row r="506" spans="2:9" s="2" customFormat="1" ht="15" customHeight="1">
      <c r="B506" s="1"/>
      <c r="E506" s="3"/>
      <c r="F506" s="4"/>
      <c r="G506" s="5"/>
      <c r="H506" s="3"/>
      <c r="I506" s="6"/>
    </row>
    <row r="507" spans="2:9" s="2" customFormat="1" ht="15" customHeight="1">
      <c r="B507" s="1"/>
      <c r="E507" s="3"/>
      <c r="F507" s="4"/>
      <c r="G507" s="5"/>
      <c r="H507" s="3"/>
      <c r="I507" s="6"/>
    </row>
    <row r="508" spans="2:9" s="2" customFormat="1" ht="15" customHeight="1">
      <c r="B508" s="1"/>
      <c r="E508" s="3"/>
      <c r="F508" s="4"/>
      <c r="G508" s="5"/>
      <c r="H508" s="3"/>
      <c r="I508" s="6"/>
    </row>
    <row r="509" spans="2:9" s="2" customFormat="1" ht="15" customHeight="1">
      <c r="B509" s="1"/>
      <c r="E509" s="3"/>
      <c r="F509" s="4"/>
      <c r="G509" s="5"/>
      <c r="H509" s="3"/>
      <c r="I509" s="6"/>
    </row>
    <row r="510" spans="2:9" s="2" customFormat="1" ht="15" customHeight="1">
      <c r="B510" s="1"/>
      <c r="E510" s="3"/>
      <c r="F510" s="4"/>
      <c r="G510" s="5"/>
      <c r="H510" s="3"/>
      <c r="I510" s="6"/>
    </row>
    <row r="511" spans="2:9" s="2" customFormat="1" ht="15" customHeight="1">
      <c r="B511" s="1"/>
      <c r="E511" s="3"/>
      <c r="F511" s="4"/>
      <c r="G511" s="5"/>
      <c r="H511" s="3"/>
      <c r="I511" s="6"/>
    </row>
    <row r="512" spans="2:9" s="2" customFormat="1" ht="15" customHeight="1">
      <c r="B512" s="1"/>
      <c r="E512" s="3"/>
      <c r="F512" s="4"/>
      <c r="G512" s="5"/>
      <c r="H512" s="3"/>
      <c r="I512" s="6"/>
    </row>
    <row r="513" spans="2:9" s="2" customFormat="1" ht="15" customHeight="1">
      <c r="B513" s="1"/>
      <c r="E513" s="3"/>
      <c r="F513" s="4"/>
      <c r="G513" s="5"/>
      <c r="H513" s="3"/>
      <c r="I513" s="6"/>
    </row>
    <row r="514" spans="2:9" s="2" customFormat="1" ht="15" customHeight="1">
      <c r="B514" s="1"/>
      <c r="E514" s="3"/>
      <c r="F514" s="4"/>
      <c r="G514" s="5"/>
      <c r="H514" s="3"/>
      <c r="I514" s="6"/>
    </row>
    <row r="515" spans="2:9" s="2" customFormat="1" ht="15" customHeight="1">
      <c r="B515" s="1"/>
      <c r="E515" s="3"/>
      <c r="F515" s="4"/>
      <c r="G515" s="5"/>
      <c r="H515" s="3"/>
      <c r="I515" s="6"/>
    </row>
    <row r="516" spans="2:9" s="2" customFormat="1" ht="15" customHeight="1">
      <c r="B516" s="1"/>
      <c r="E516" s="3"/>
      <c r="F516" s="4"/>
      <c r="G516" s="5"/>
      <c r="H516" s="3"/>
      <c r="I516" s="6"/>
    </row>
    <row r="517" spans="2:9" s="2" customFormat="1" ht="15" customHeight="1">
      <c r="B517" s="1"/>
      <c r="E517" s="3"/>
      <c r="F517" s="4"/>
      <c r="G517" s="5"/>
      <c r="H517" s="3"/>
      <c r="I517" s="6"/>
    </row>
    <row r="518" spans="2:9" s="2" customFormat="1" ht="15" customHeight="1">
      <c r="B518" s="1"/>
      <c r="E518" s="3"/>
      <c r="F518" s="4"/>
      <c r="G518" s="5"/>
      <c r="H518" s="3"/>
      <c r="I518" s="6"/>
    </row>
    <row r="519" spans="2:9" s="2" customFormat="1" ht="15" customHeight="1">
      <c r="B519" s="1"/>
      <c r="E519" s="3"/>
      <c r="F519" s="4"/>
      <c r="G519" s="5"/>
      <c r="H519" s="3"/>
      <c r="I519" s="6"/>
    </row>
    <row r="520" spans="2:9" s="2" customFormat="1" ht="15" customHeight="1">
      <c r="B520" s="1"/>
      <c r="E520" s="3"/>
      <c r="F520" s="4"/>
      <c r="G520" s="5"/>
      <c r="H520" s="3"/>
      <c r="I520" s="6"/>
    </row>
    <row r="521" spans="2:9" s="2" customFormat="1" ht="15" customHeight="1">
      <c r="B521" s="1"/>
      <c r="E521" s="3"/>
      <c r="F521" s="4"/>
      <c r="G521" s="5"/>
      <c r="H521" s="3"/>
      <c r="I521" s="6"/>
    </row>
    <row r="522" spans="2:9" s="2" customFormat="1" ht="15" customHeight="1">
      <c r="B522" s="1"/>
      <c r="E522" s="3"/>
      <c r="F522" s="4"/>
      <c r="G522" s="5"/>
      <c r="H522" s="3"/>
      <c r="I522" s="6"/>
    </row>
    <row r="523" spans="2:9" s="2" customFormat="1" ht="15" customHeight="1">
      <c r="B523" s="1"/>
      <c r="E523" s="3"/>
      <c r="F523" s="4"/>
      <c r="G523" s="5"/>
      <c r="H523" s="3"/>
      <c r="I523" s="6"/>
    </row>
    <row r="524" spans="2:9" s="2" customFormat="1" ht="15" customHeight="1">
      <c r="B524" s="1"/>
      <c r="E524" s="3"/>
      <c r="F524" s="4"/>
      <c r="G524" s="5"/>
      <c r="H524" s="3"/>
      <c r="I524" s="6"/>
    </row>
    <row r="525" spans="2:9" s="2" customFormat="1" ht="15" customHeight="1">
      <c r="B525" s="1"/>
      <c r="E525" s="3"/>
      <c r="F525" s="4"/>
      <c r="G525" s="5"/>
      <c r="H525" s="3"/>
      <c r="I525" s="6"/>
    </row>
    <row r="526" spans="2:9" s="2" customFormat="1" ht="15" customHeight="1">
      <c r="B526" s="1"/>
      <c r="E526" s="3"/>
      <c r="F526" s="4"/>
      <c r="G526" s="5"/>
      <c r="H526" s="3"/>
      <c r="I526" s="6"/>
    </row>
    <row r="527" spans="2:9" s="2" customFormat="1" ht="15" customHeight="1">
      <c r="B527" s="1"/>
      <c r="E527" s="3"/>
      <c r="F527" s="4"/>
      <c r="G527" s="5"/>
      <c r="H527" s="3"/>
      <c r="I527" s="6"/>
    </row>
    <row r="528" spans="2:9" s="2" customFormat="1" ht="15" customHeight="1">
      <c r="B528" s="1"/>
      <c r="E528" s="3"/>
      <c r="F528" s="4"/>
      <c r="G528" s="5"/>
      <c r="H528" s="3"/>
      <c r="I528" s="6"/>
    </row>
    <row r="529" spans="2:9" s="2" customFormat="1" ht="15" customHeight="1">
      <c r="B529" s="1"/>
      <c r="E529" s="3"/>
      <c r="F529" s="4"/>
      <c r="G529" s="5"/>
      <c r="H529" s="3"/>
      <c r="I529" s="6"/>
    </row>
    <row r="530" spans="2:9" s="2" customFormat="1" ht="15" customHeight="1">
      <c r="B530" s="1"/>
      <c r="E530" s="3"/>
      <c r="F530" s="4"/>
      <c r="G530" s="5"/>
      <c r="H530" s="3"/>
      <c r="I530" s="6"/>
    </row>
    <row r="531" spans="2:9" s="2" customFormat="1" ht="15" customHeight="1">
      <c r="B531" s="1"/>
      <c r="E531" s="3"/>
      <c r="F531" s="4"/>
      <c r="G531" s="5"/>
      <c r="H531" s="3"/>
      <c r="I531" s="6"/>
    </row>
    <row r="532" spans="2:9" s="2" customFormat="1" ht="15" customHeight="1">
      <c r="B532" s="1"/>
      <c r="E532" s="3"/>
      <c r="F532" s="4"/>
      <c r="G532" s="5"/>
      <c r="H532" s="3"/>
      <c r="I532" s="6"/>
    </row>
    <row r="533" spans="2:9" s="2" customFormat="1" ht="15" customHeight="1">
      <c r="B533" s="1"/>
      <c r="E533" s="3"/>
      <c r="F533" s="4"/>
      <c r="G533" s="5"/>
      <c r="H533" s="3"/>
      <c r="I533" s="6"/>
    </row>
    <row r="534" spans="2:9" s="2" customFormat="1" ht="15" customHeight="1">
      <c r="B534" s="1"/>
      <c r="E534" s="3"/>
      <c r="F534" s="4"/>
      <c r="G534" s="5"/>
      <c r="H534" s="3"/>
      <c r="I534" s="6"/>
    </row>
    <row r="535" spans="2:9" s="2" customFormat="1" ht="15" customHeight="1">
      <c r="B535" s="1"/>
      <c r="E535" s="3"/>
      <c r="F535" s="4"/>
      <c r="G535" s="5"/>
      <c r="H535" s="3"/>
      <c r="I535" s="6"/>
    </row>
    <row r="536" spans="2:9" s="2" customFormat="1" ht="15" customHeight="1">
      <c r="B536" s="1"/>
      <c r="E536" s="3"/>
      <c r="F536" s="4"/>
      <c r="G536" s="5"/>
      <c r="H536" s="3"/>
      <c r="I536" s="6"/>
    </row>
    <row r="537" spans="2:9" s="2" customFormat="1" ht="15" customHeight="1">
      <c r="B537" s="1"/>
      <c r="E537" s="3"/>
      <c r="F537" s="4"/>
      <c r="G537" s="5"/>
      <c r="H537" s="3"/>
      <c r="I537" s="6"/>
    </row>
    <row r="538" spans="2:9" s="2" customFormat="1" ht="15" customHeight="1">
      <c r="B538" s="1"/>
      <c r="E538" s="3"/>
      <c r="F538" s="4"/>
      <c r="G538" s="5"/>
      <c r="H538" s="3"/>
      <c r="I538" s="6"/>
    </row>
    <row r="539" spans="2:9" s="2" customFormat="1" ht="15" customHeight="1">
      <c r="B539" s="1"/>
      <c r="E539" s="3"/>
      <c r="F539" s="4"/>
      <c r="G539" s="5"/>
      <c r="H539" s="3"/>
      <c r="I539" s="6"/>
    </row>
    <row r="540" spans="2:9" s="2" customFormat="1" ht="15" customHeight="1">
      <c r="B540" s="1"/>
      <c r="E540" s="3"/>
      <c r="F540" s="4"/>
      <c r="G540" s="5"/>
      <c r="H540" s="3"/>
      <c r="I540" s="6"/>
    </row>
    <row r="541" spans="2:9" s="2" customFormat="1" ht="15" customHeight="1">
      <c r="B541" s="1"/>
      <c r="E541" s="3"/>
      <c r="F541" s="4"/>
      <c r="G541" s="5"/>
      <c r="H541" s="3"/>
      <c r="I541" s="6"/>
    </row>
    <row r="542" spans="2:9" s="2" customFormat="1" ht="15" customHeight="1">
      <c r="B542" s="1"/>
      <c r="E542" s="3"/>
      <c r="F542" s="4"/>
      <c r="G542" s="5"/>
      <c r="H542" s="3"/>
      <c r="I542" s="6"/>
    </row>
    <row r="543" spans="2:9" s="2" customFormat="1" ht="15" customHeight="1">
      <c r="B543" s="1"/>
      <c r="E543" s="3"/>
      <c r="F543" s="4"/>
      <c r="G543" s="5"/>
      <c r="H543" s="3"/>
      <c r="I543" s="6"/>
    </row>
    <row r="544" spans="2:9" s="2" customFormat="1" ht="15" customHeight="1">
      <c r="B544" s="1"/>
      <c r="E544" s="3"/>
      <c r="F544" s="4"/>
      <c r="G544" s="5"/>
      <c r="H544" s="3"/>
      <c r="I544" s="6"/>
    </row>
    <row r="545" spans="2:9" s="2" customFormat="1" ht="15" customHeight="1">
      <c r="B545" s="1"/>
      <c r="E545" s="3"/>
      <c r="F545" s="4"/>
      <c r="G545" s="5"/>
      <c r="H545" s="3"/>
      <c r="I545" s="6"/>
    </row>
    <row r="546" spans="2:9" s="2" customFormat="1" ht="15" customHeight="1">
      <c r="B546" s="1"/>
      <c r="E546" s="3"/>
      <c r="F546" s="4"/>
      <c r="G546" s="5"/>
      <c r="H546" s="3"/>
      <c r="I546" s="6"/>
    </row>
    <row r="547" spans="2:9" s="2" customFormat="1" ht="15" customHeight="1">
      <c r="B547" s="1"/>
      <c r="E547" s="3"/>
      <c r="F547" s="4"/>
      <c r="G547" s="5"/>
      <c r="H547" s="3"/>
      <c r="I547" s="6"/>
    </row>
    <row r="548" spans="2:9" s="2" customFormat="1" ht="15" customHeight="1">
      <c r="B548" s="1"/>
      <c r="E548" s="3"/>
      <c r="F548" s="4"/>
      <c r="G548" s="5"/>
      <c r="H548" s="3"/>
      <c r="I548" s="6"/>
    </row>
    <row r="549" spans="2:9" s="2" customFormat="1" ht="15" customHeight="1">
      <c r="B549" s="1"/>
      <c r="E549" s="3"/>
      <c r="F549" s="4"/>
      <c r="G549" s="5"/>
      <c r="H549" s="3"/>
      <c r="I549" s="6"/>
    </row>
    <row r="550" spans="2:9" s="2" customFormat="1" ht="15" customHeight="1">
      <c r="B550" s="1"/>
      <c r="E550" s="3"/>
      <c r="F550" s="4"/>
      <c r="G550" s="5"/>
      <c r="H550" s="3"/>
      <c r="I550" s="6"/>
    </row>
    <row r="551" spans="2:9" s="2" customFormat="1" ht="15" customHeight="1">
      <c r="B551" s="1"/>
      <c r="E551" s="3"/>
      <c r="F551" s="4"/>
      <c r="G551" s="5"/>
      <c r="H551" s="3"/>
      <c r="I551" s="6"/>
    </row>
    <row r="552" spans="2:9" s="2" customFormat="1" ht="15" customHeight="1">
      <c r="B552" s="1"/>
      <c r="E552" s="3"/>
      <c r="F552" s="4"/>
      <c r="G552" s="5"/>
      <c r="H552" s="3"/>
      <c r="I552" s="6"/>
    </row>
    <row r="553" spans="2:9" s="2" customFormat="1" ht="15" customHeight="1">
      <c r="B553" s="1"/>
      <c r="E553" s="3"/>
      <c r="F553" s="4"/>
      <c r="G553" s="5"/>
      <c r="H553" s="3"/>
      <c r="I553" s="6"/>
    </row>
    <row r="554" spans="2:9" s="2" customFormat="1" ht="15" customHeight="1">
      <c r="B554" s="1"/>
      <c r="E554" s="3"/>
      <c r="F554" s="4"/>
      <c r="G554" s="5"/>
      <c r="H554" s="3"/>
      <c r="I554" s="6"/>
    </row>
    <row r="555" spans="2:9" s="2" customFormat="1" ht="15" customHeight="1">
      <c r="B555" s="1"/>
      <c r="E555" s="3"/>
      <c r="F555" s="4"/>
      <c r="G555" s="5"/>
      <c r="H555" s="3"/>
      <c r="I555" s="6"/>
    </row>
    <row r="556" spans="2:9" s="2" customFormat="1" ht="15" customHeight="1">
      <c r="B556" s="1"/>
      <c r="E556" s="3"/>
      <c r="F556" s="4"/>
      <c r="G556" s="5"/>
      <c r="H556" s="3"/>
      <c r="I556" s="6"/>
    </row>
    <row r="557" spans="2:9" s="2" customFormat="1" ht="15" customHeight="1">
      <c r="B557" s="1"/>
      <c r="E557" s="3"/>
      <c r="F557" s="4"/>
      <c r="G557" s="5"/>
      <c r="H557" s="3"/>
      <c r="I557" s="6"/>
    </row>
    <row r="558" spans="2:9" s="2" customFormat="1" ht="15" customHeight="1">
      <c r="B558" s="1"/>
      <c r="E558" s="3"/>
      <c r="F558" s="4"/>
      <c r="G558" s="5"/>
      <c r="H558" s="3"/>
      <c r="I558" s="6"/>
    </row>
    <row r="559" spans="2:9" s="2" customFormat="1" ht="15" customHeight="1">
      <c r="B559" s="1"/>
      <c r="E559" s="3"/>
      <c r="F559" s="4"/>
      <c r="G559" s="5"/>
      <c r="H559" s="3"/>
      <c r="I559" s="6"/>
    </row>
    <row r="560" spans="2:9" s="2" customFormat="1" ht="15" customHeight="1">
      <c r="B560" s="1"/>
      <c r="E560" s="3"/>
      <c r="F560" s="4"/>
      <c r="G560" s="5"/>
      <c r="H560" s="3"/>
      <c r="I560" s="6"/>
    </row>
    <row r="561" spans="2:9" s="2" customFormat="1" ht="15" customHeight="1">
      <c r="B561" s="1"/>
      <c r="E561" s="3"/>
      <c r="F561" s="4"/>
      <c r="G561" s="5"/>
      <c r="H561" s="3"/>
      <c r="I561" s="6"/>
    </row>
    <row r="562" spans="2:9" s="2" customFormat="1" ht="15" customHeight="1">
      <c r="B562" s="1"/>
      <c r="E562" s="3"/>
      <c r="F562" s="4"/>
      <c r="G562" s="5"/>
      <c r="H562" s="3"/>
      <c r="I562" s="6"/>
    </row>
    <row r="563" spans="2:9" s="2" customFormat="1" ht="15" customHeight="1">
      <c r="B563" s="1"/>
      <c r="E563" s="3"/>
      <c r="F563" s="4"/>
      <c r="G563" s="5"/>
      <c r="H563" s="3"/>
      <c r="I563" s="6"/>
    </row>
    <row r="564" spans="2:9" s="2" customFormat="1" ht="15" customHeight="1">
      <c r="B564" s="1"/>
      <c r="E564" s="3"/>
      <c r="F564" s="4"/>
      <c r="G564" s="5"/>
      <c r="H564" s="3"/>
      <c r="I564" s="6"/>
    </row>
    <row r="565" spans="2:9" s="2" customFormat="1" ht="15" customHeight="1">
      <c r="B565" s="1"/>
      <c r="E565" s="3"/>
      <c r="F565" s="4"/>
      <c r="G565" s="5"/>
      <c r="H565" s="3"/>
      <c r="I565" s="6"/>
    </row>
    <row r="566" spans="2:9" s="2" customFormat="1" ht="15" customHeight="1">
      <c r="B566" s="1"/>
      <c r="E566" s="3"/>
      <c r="F566" s="4"/>
      <c r="G566" s="5"/>
      <c r="H566" s="3"/>
      <c r="I566" s="6"/>
    </row>
    <row r="567" spans="2:9" s="2" customFormat="1" ht="15" customHeight="1">
      <c r="B567" s="1"/>
      <c r="E567" s="3"/>
      <c r="F567" s="4"/>
      <c r="G567" s="5"/>
      <c r="H567" s="3"/>
      <c r="I567" s="6"/>
    </row>
    <row r="568" spans="2:9" s="2" customFormat="1" ht="15" customHeight="1">
      <c r="B568" s="1"/>
      <c r="E568" s="3"/>
      <c r="F568" s="4"/>
      <c r="G568" s="5"/>
      <c r="H568" s="3"/>
      <c r="I568" s="6"/>
    </row>
    <row r="569" spans="2:9" s="2" customFormat="1" ht="15" customHeight="1">
      <c r="B569" s="1"/>
      <c r="E569" s="3"/>
      <c r="F569" s="4"/>
      <c r="G569" s="5"/>
      <c r="H569" s="3"/>
      <c r="I569" s="6"/>
    </row>
    <row r="570" spans="2:9" s="2" customFormat="1" ht="15" customHeight="1">
      <c r="B570" s="1"/>
      <c r="E570" s="3"/>
      <c r="F570" s="4"/>
      <c r="G570" s="5"/>
      <c r="H570" s="3"/>
      <c r="I570" s="6"/>
    </row>
    <row r="571" spans="2:9" s="2" customFormat="1" ht="15" customHeight="1">
      <c r="B571" s="1"/>
      <c r="E571" s="3"/>
      <c r="F571" s="4"/>
      <c r="G571" s="5"/>
      <c r="H571" s="3"/>
      <c r="I571" s="6"/>
    </row>
    <row r="572" spans="2:9" s="2" customFormat="1" ht="15" customHeight="1">
      <c r="B572" s="1"/>
      <c r="E572" s="3"/>
      <c r="F572" s="4"/>
      <c r="G572" s="5"/>
      <c r="H572" s="3"/>
      <c r="I572" s="6"/>
    </row>
    <row r="573" spans="2:9" s="2" customFormat="1" ht="15" customHeight="1">
      <c r="B573" s="1"/>
      <c r="E573" s="3"/>
      <c r="F573" s="4"/>
      <c r="G573" s="5"/>
      <c r="H573" s="3"/>
      <c r="I573" s="6"/>
    </row>
    <row r="574" spans="2:9" s="2" customFormat="1" ht="15" customHeight="1">
      <c r="B574" s="1"/>
      <c r="E574" s="3"/>
      <c r="F574" s="4"/>
      <c r="G574" s="5"/>
      <c r="H574" s="3"/>
      <c r="I574" s="6"/>
    </row>
    <row r="575" spans="2:9" s="2" customFormat="1" ht="15" customHeight="1">
      <c r="B575" s="1"/>
      <c r="E575" s="3"/>
      <c r="F575" s="4"/>
      <c r="G575" s="5"/>
      <c r="H575" s="3"/>
      <c r="I575" s="6"/>
    </row>
    <row r="576" spans="2:9" s="2" customFormat="1" ht="15" customHeight="1">
      <c r="B576" s="1"/>
      <c r="E576" s="3"/>
      <c r="F576" s="4"/>
      <c r="G576" s="5"/>
      <c r="H576" s="3"/>
      <c r="I576" s="6"/>
    </row>
    <row r="577" spans="2:9" s="2" customFormat="1" ht="15" customHeight="1">
      <c r="B577" s="1"/>
      <c r="E577" s="3"/>
      <c r="F577" s="4"/>
      <c r="G577" s="5"/>
      <c r="H577" s="3"/>
      <c r="I577" s="6"/>
    </row>
    <row r="578" spans="2:9" s="2" customFormat="1" ht="15" customHeight="1">
      <c r="B578" s="1"/>
      <c r="E578" s="3"/>
      <c r="F578" s="4"/>
      <c r="G578" s="5"/>
      <c r="H578" s="3"/>
      <c r="I578" s="6"/>
    </row>
    <row r="579" spans="2:9" s="2" customFormat="1" ht="15" customHeight="1">
      <c r="B579" s="1"/>
      <c r="E579" s="3"/>
      <c r="F579" s="4"/>
      <c r="G579" s="5"/>
      <c r="H579" s="3"/>
      <c r="I579" s="6"/>
    </row>
    <row r="580" spans="2:9" s="2" customFormat="1" ht="15" customHeight="1">
      <c r="B580" s="1"/>
      <c r="E580" s="3"/>
      <c r="F580" s="4"/>
      <c r="G580" s="5"/>
      <c r="H580" s="3"/>
      <c r="I580" s="6"/>
    </row>
    <row r="581" spans="2:9" s="2" customFormat="1" ht="15" customHeight="1">
      <c r="B581" s="1"/>
      <c r="E581" s="3"/>
      <c r="F581" s="4"/>
      <c r="G581" s="5"/>
      <c r="H581" s="3"/>
      <c r="I581" s="6"/>
    </row>
    <row r="582" spans="2:9" s="2" customFormat="1" ht="15" customHeight="1">
      <c r="B582" s="1"/>
      <c r="E582" s="3"/>
      <c r="F582" s="4"/>
      <c r="G582" s="5"/>
      <c r="H582" s="3"/>
      <c r="I582" s="6"/>
    </row>
    <row r="583" spans="2:9" s="2" customFormat="1" ht="15" customHeight="1">
      <c r="B583" s="1"/>
      <c r="E583" s="3"/>
      <c r="F583" s="4"/>
      <c r="G583" s="5"/>
      <c r="H583" s="3"/>
      <c r="I583" s="6"/>
    </row>
    <row r="584" spans="2:9" s="2" customFormat="1" ht="15" customHeight="1">
      <c r="B584" s="1"/>
      <c r="E584" s="3"/>
      <c r="F584" s="4"/>
      <c r="G584" s="5"/>
      <c r="H584" s="3"/>
      <c r="I584" s="6"/>
    </row>
    <row r="585" spans="2:9" s="2" customFormat="1" ht="15" customHeight="1">
      <c r="B585" s="1"/>
      <c r="E585" s="3"/>
      <c r="F585" s="4"/>
      <c r="G585" s="5"/>
      <c r="H585" s="3"/>
      <c r="I585" s="6"/>
    </row>
    <row r="586" spans="2:9" s="2" customFormat="1" ht="15" customHeight="1">
      <c r="B586" s="1"/>
      <c r="E586" s="3"/>
      <c r="F586" s="4"/>
      <c r="G586" s="5"/>
      <c r="H586" s="3"/>
      <c r="I586" s="6"/>
    </row>
    <row r="587" spans="2:9" s="2" customFormat="1" ht="15" customHeight="1">
      <c r="B587" s="1"/>
      <c r="E587" s="3"/>
      <c r="F587" s="4"/>
      <c r="G587" s="5"/>
      <c r="H587" s="3"/>
      <c r="I587" s="6"/>
    </row>
    <row r="588" spans="2:9" s="2" customFormat="1" ht="15" customHeight="1">
      <c r="B588" s="1"/>
      <c r="E588" s="3"/>
      <c r="F588" s="4"/>
      <c r="G588" s="5"/>
      <c r="H588" s="3"/>
      <c r="I588" s="6"/>
    </row>
    <row r="589" spans="2:9" s="2" customFormat="1" ht="15" customHeight="1">
      <c r="B589" s="1"/>
      <c r="E589" s="3"/>
      <c r="F589" s="4"/>
      <c r="G589" s="5"/>
      <c r="H589" s="3"/>
      <c r="I589" s="6"/>
    </row>
    <row r="590" spans="2:9" s="2" customFormat="1" ht="15" customHeight="1">
      <c r="B590" s="1"/>
      <c r="E590" s="3"/>
      <c r="F590" s="4"/>
      <c r="G590" s="5"/>
      <c r="H590" s="3"/>
      <c r="I590" s="6"/>
    </row>
    <row r="591" spans="2:9" s="2" customFormat="1" ht="15" customHeight="1">
      <c r="B591" s="1"/>
      <c r="E591" s="3"/>
      <c r="F591" s="4"/>
      <c r="G591" s="5"/>
      <c r="H591" s="3"/>
      <c r="I591" s="6"/>
    </row>
    <row r="592" spans="2:9" s="2" customFormat="1" ht="15" customHeight="1">
      <c r="B592" s="1"/>
      <c r="E592" s="3"/>
      <c r="F592" s="4"/>
      <c r="G592" s="5"/>
      <c r="H592" s="3"/>
      <c r="I592" s="6"/>
    </row>
    <row r="593" spans="2:9" s="2" customFormat="1" ht="15" customHeight="1">
      <c r="B593" s="1"/>
      <c r="E593" s="3"/>
      <c r="F593" s="4"/>
      <c r="G593" s="5"/>
      <c r="H593" s="3"/>
      <c r="I593" s="6"/>
    </row>
    <row r="594" spans="2:9" s="2" customFormat="1" ht="15" customHeight="1">
      <c r="B594" s="1"/>
      <c r="E594" s="3"/>
      <c r="F594" s="4"/>
      <c r="G594" s="5"/>
      <c r="H594" s="3"/>
      <c r="I594" s="6"/>
    </row>
    <row r="595" spans="2:9" s="2" customFormat="1" ht="15" customHeight="1">
      <c r="B595" s="1"/>
      <c r="E595" s="3"/>
      <c r="F595" s="4"/>
      <c r="G595" s="5"/>
      <c r="H595" s="3"/>
      <c r="I595" s="6"/>
    </row>
    <row r="596" spans="2:9" s="2" customFormat="1" ht="15" customHeight="1">
      <c r="B596" s="1"/>
      <c r="E596" s="3"/>
      <c r="F596" s="4"/>
      <c r="G596" s="5"/>
      <c r="H596" s="3"/>
      <c r="I596" s="6"/>
    </row>
    <row r="597" spans="2:9" s="2" customFormat="1" ht="15" customHeight="1">
      <c r="B597" s="1"/>
      <c r="E597" s="3"/>
      <c r="F597" s="4"/>
      <c r="G597" s="5"/>
      <c r="H597" s="3"/>
      <c r="I597" s="6"/>
    </row>
    <row r="598" spans="2:9" s="2" customFormat="1" ht="15" customHeight="1">
      <c r="B598" s="1"/>
      <c r="E598" s="3"/>
      <c r="F598" s="4"/>
      <c r="G598" s="5"/>
      <c r="H598" s="3"/>
      <c r="I598" s="6"/>
    </row>
    <row r="599" spans="2:9" s="2" customFormat="1" ht="15" customHeight="1">
      <c r="B599" s="1"/>
      <c r="E599" s="3"/>
      <c r="F599" s="4"/>
      <c r="G599" s="5"/>
      <c r="H599" s="3"/>
      <c r="I599" s="6"/>
    </row>
    <row r="600" spans="2:9" s="2" customFormat="1" ht="15" customHeight="1">
      <c r="B600" s="1"/>
      <c r="E600" s="3"/>
      <c r="F600" s="4"/>
      <c r="G600" s="5"/>
      <c r="H600" s="3"/>
      <c r="I600" s="6"/>
    </row>
    <row r="601" spans="2:9" s="2" customFormat="1" ht="15" customHeight="1">
      <c r="B601" s="1"/>
      <c r="E601" s="3"/>
      <c r="F601" s="4"/>
      <c r="G601" s="5"/>
      <c r="H601" s="3"/>
      <c r="I601" s="6"/>
    </row>
    <row r="602" spans="2:9" s="2" customFormat="1" ht="15" customHeight="1">
      <c r="B602" s="1"/>
      <c r="E602" s="3"/>
      <c r="F602" s="4"/>
      <c r="G602" s="5"/>
      <c r="H602" s="3"/>
      <c r="I602" s="6"/>
    </row>
    <row r="603" spans="2:9" s="2" customFormat="1" ht="15" customHeight="1">
      <c r="B603" s="1"/>
      <c r="E603" s="3"/>
      <c r="F603" s="4"/>
      <c r="G603" s="5"/>
      <c r="H603" s="3"/>
      <c r="I603" s="6"/>
    </row>
    <row r="604" spans="2:9" s="2" customFormat="1" ht="15" customHeight="1">
      <c r="B604" s="1"/>
      <c r="E604" s="3"/>
      <c r="F604" s="4"/>
      <c r="G604" s="5"/>
      <c r="H604" s="3"/>
      <c r="I604" s="6"/>
    </row>
    <row r="605" spans="2:9" s="2" customFormat="1" ht="15" customHeight="1">
      <c r="B605" s="1"/>
      <c r="E605" s="3"/>
      <c r="F605" s="4"/>
      <c r="G605" s="5"/>
      <c r="H605" s="3"/>
      <c r="I605" s="6"/>
    </row>
    <row r="606" spans="2:9" s="2" customFormat="1" ht="15" customHeight="1">
      <c r="B606" s="1"/>
      <c r="E606" s="3"/>
      <c r="F606" s="4"/>
      <c r="G606" s="5"/>
      <c r="H606" s="3"/>
      <c r="I606" s="6"/>
    </row>
    <row r="607" spans="2:9" s="2" customFormat="1" ht="15" customHeight="1">
      <c r="B607" s="1"/>
      <c r="E607" s="3"/>
      <c r="F607" s="4"/>
      <c r="G607" s="5"/>
      <c r="H607" s="3"/>
      <c r="I607" s="6"/>
    </row>
    <row r="608" spans="2:9" s="2" customFormat="1" ht="15" customHeight="1">
      <c r="B608" s="1"/>
      <c r="E608" s="3"/>
      <c r="F608" s="4"/>
      <c r="G608" s="5"/>
      <c r="H608" s="3"/>
      <c r="I608" s="6"/>
    </row>
    <row r="609" spans="2:9" s="2" customFormat="1" ht="15" customHeight="1">
      <c r="B609" s="1"/>
      <c r="E609" s="3"/>
      <c r="F609" s="4"/>
      <c r="G609" s="5"/>
      <c r="H609" s="3"/>
      <c r="I609" s="6"/>
    </row>
    <row r="610" spans="2:9" s="2" customFormat="1" ht="15" customHeight="1">
      <c r="B610" s="1"/>
      <c r="E610" s="3"/>
      <c r="F610" s="4"/>
      <c r="G610" s="5"/>
      <c r="H610" s="3"/>
      <c r="I610" s="6"/>
    </row>
    <row r="611" spans="2:9" s="2" customFormat="1" ht="15" customHeight="1">
      <c r="B611" s="1"/>
      <c r="E611" s="3"/>
      <c r="F611" s="4"/>
      <c r="G611" s="5"/>
      <c r="H611" s="3"/>
      <c r="I611" s="6"/>
    </row>
    <row r="612" spans="2:9" s="2" customFormat="1" ht="15" customHeight="1">
      <c r="B612" s="1"/>
      <c r="E612" s="3"/>
      <c r="F612" s="4"/>
      <c r="G612" s="5"/>
      <c r="H612" s="3"/>
      <c r="I612" s="6"/>
    </row>
    <row r="613" spans="2:9" s="2" customFormat="1" ht="15" customHeight="1">
      <c r="B613" s="1"/>
      <c r="E613" s="3"/>
      <c r="F613" s="4"/>
      <c r="G613" s="5"/>
      <c r="H613" s="3"/>
      <c r="I613" s="6"/>
    </row>
    <row r="614" spans="2:9" s="2" customFormat="1" ht="15" customHeight="1">
      <c r="B614" s="1"/>
      <c r="E614" s="3"/>
      <c r="F614" s="4"/>
      <c r="G614" s="5"/>
      <c r="H614" s="3"/>
      <c r="I614" s="6"/>
    </row>
    <row r="615" spans="2:9" s="2" customFormat="1" ht="15" customHeight="1">
      <c r="B615" s="1"/>
      <c r="E615" s="3"/>
      <c r="F615" s="4"/>
      <c r="G615" s="5"/>
      <c r="H615" s="3"/>
      <c r="I615" s="6"/>
    </row>
    <row r="616" spans="2:9" s="2" customFormat="1" ht="15" customHeight="1">
      <c r="B616" s="1"/>
      <c r="E616" s="3"/>
      <c r="F616" s="4"/>
      <c r="G616" s="5"/>
      <c r="H616" s="3"/>
      <c r="I616" s="6"/>
    </row>
    <row r="617" spans="2:9" s="2" customFormat="1" ht="15" customHeight="1">
      <c r="B617" s="1"/>
      <c r="E617" s="3"/>
      <c r="F617" s="4"/>
      <c r="G617" s="5"/>
      <c r="H617" s="3"/>
      <c r="I617" s="6"/>
    </row>
    <row r="618" spans="2:9" s="2" customFormat="1" ht="15" customHeight="1">
      <c r="B618" s="1"/>
      <c r="E618" s="3"/>
      <c r="F618" s="4"/>
      <c r="G618" s="5"/>
      <c r="H618" s="3"/>
      <c r="I618" s="6"/>
    </row>
    <row r="619" spans="2:9" s="2" customFormat="1" ht="15" customHeight="1">
      <c r="B619" s="1"/>
      <c r="E619" s="3"/>
      <c r="F619" s="4"/>
      <c r="G619" s="5"/>
      <c r="H619" s="3"/>
      <c r="I619" s="6"/>
    </row>
    <row r="620" spans="2:9" s="2" customFormat="1" ht="15" customHeight="1">
      <c r="B620" s="1"/>
      <c r="E620" s="3"/>
      <c r="F620" s="4"/>
      <c r="G620" s="5"/>
      <c r="H620" s="3"/>
      <c r="I620" s="6"/>
    </row>
    <row r="621" spans="2:9" s="2" customFormat="1" ht="15" customHeight="1">
      <c r="B621" s="1"/>
      <c r="E621" s="3"/>
      <c r="F621" s="4"/>
      <c r="G621" s="5"/>
      <c r="H621" s="3"/>
      <c r="I621" s="6"/>
    </row>
    <row r="622" spans="2:9" s="2" customFormat="1" ht="15" customHeight="1">
      <c r="B622" s="1"/>
      <c r="E622" s="3"/>
      <c r="F622" s="4"/>
      <c r="G622" s="5"/>
      <c r="H622" s="3"/>
      <c r="I622" s="6"/>
    </row>
    <row r="623" spans="2:9" s="2" customFormat="1" ht="15" customHeight="1">
      <c r="B623" s="1"/>
      <c r="E623" s="3"/>
      <c r="F623" s="4"/>
      <c r="G623" s="5"/>
      <c r="H623" s="3"/>
      <c r="I623" s="6"/>
    </row>
    <row r="624" spans="2:9" s="2" customFormat="1" ht="15" customHeight="1">
      <c r="B624" s="1"/>
      <c r="E624" s="3"/>
      <c r="F624" s="4"/>
      <c r="G624" s="5"/>
      <c r="H624" s="3"/>
      <c r="I624" s="6"/>
    </row>
    <row r="625" spans="2:9" s="2" customFormat="1" ht="15" customHeight="1">
      <c r="B625" s="1"/>
      <c r="E625" s="3"/>
      <c r="F625" s="4"/>
      <c r="G625" s="5"/>
      <c r="H625" s="3"/>
      <c r="I625" s="6"/>
    </row>
    <row r="626" spans="2:9" s="2" customFormat="1" ht="15" customHeight="1">
      <c r="B626" s="1"/>
      <c r="E626" s="3"/>
      <c r="F626" s="4"/>
      <c r="G626" s="5"/>
      <c r="H626" s="3"/>
      <c r="I626" s="6"/>
    </row>
    <row r="627" spans="2:9" s="2" customFormat="1" ht="15" customHeight="1">
      <c r="B627" s="1"/>
      <c r="E627" s="3"/>
      <c r="F627" s="4"/>
      <c r="G627" s="5"/>
      <c r="H627" s="3"/>
      <c r="I627" s="6"/>
    </row>
    <row r="628" spans="2:9" s="2" customFormat="1" ht="15" customHeight="1">
      <c r="B628" s="1"/>
      <c r="E628" s="3"/>
      <c r="F628" s="4"/>
      <c r="G628" s="5"/>
      <c r="H628" s="3"/>
      <c r="I628" s="6"/>
    </row>
    <row r="629" spans="2:9" s="2" customFormat="1" ht="15" customHeight="1">
      <c r="B629" s="1"/>
      <c r="E629" s="3"/>
      <c r="F629" s="4"/>
      <c r="G629" s="5"/>
      <c r="H629" s="3"/>
      <c r="I629" s="6"/>
    </row>
    <row r="630" spans="2:9" s="2" customFormat="1" ht="15" customHeight="1">
      <c r="B630" s="1"/>
      <c r="E630" s="3"/>
      <c r="F630" s="4"/>
      <c r="G630" s="5"/>
      <c r="H630" s="3"/>
      <c r="I630" s="6"/>
    </row>
    <row r="631" spans="2:9" s="2" customFormat="1" ht="15" customHeight="1">
      <c r="B631" s="1"/>
      <c r="E631" s="3"/>
      <c r="F631" s="4"/>
      <c r="G631" s="5"/>
      <c r="H631" s="3"/>
      <c r="I631" s="6"/>
    </row>
    <row r="632" spans="2:9" s="2" customFormat="1" ht="15" customHeight="1">
      <c r="B632" s="1"/>
      <c r="E632" s="3"/>
      <c r="F632" s="4"/>
      <c r="G632" s="5"/>
      <c r="H632" s="3"/>
      <c r="I632" s="6"/>
    </row>
    <row r="633" spans="2:9" s="2" customFormat="1" ht="15" customHeight="1">
      <c r="B633" s="1"/>
      <c r="E633" s="3"/>
      <c r="F633" s="4"/>
      <c r="G633" s="5"/>
      <c r="H633" s="3"/>
      <c r="I633" s="6"/>
    </row>
    <row r="634" spans="2:9" s="2" customFormat="1" ht="15" customHeight="1">
      <c r="B634" s="1"/>
      <c r="E634" s="3"/>
      <c r="F634" s="4"/>
      <c r="G634" s="5"/>
      <c r="H634" s="3"/>
      <c r="I634" s="6"/>
    </row>
    <row r="635" spans="2:9" s="2" customFormat="1" ht="15" customHeight="1">
      <c r="B635" s="1"/>
      <c r="E635" s="3"/>
      <c r="F635" s="4"/>
      <c r="G635" s="5"/>
      <c r="H635" s="3"/>
      <c r="I635" s="6"/>
    </row>
    <row r="636" spans="2:9" s="2" customFormat="1" ht="15" customHeight="1">
      <c r="B636" s="1"/>
      <c r="E636" s="3"/>
      <c r="F636" s="4"/>
      <c r="G636" s="5"/>
      <c r="H636" s="3"/>
      <c r="I636" s="6"/>
    </row>
    <row r="637" spans="2:9" s="2" customFormat="1" ht="15" customHeight="1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I719"/>
  <sheetViews>
    <sheetView workbookViewId="0">
      <selection activeCell="B23" sqref="B23"/>
    </sheetView>
  </sheetViews>
  <sheetFormatPr defaultRowHeight="13.9"/>
  <cols>
    <col min="1" max="1" width="1.140625" style="109" customWidth="1"/>
    <col min="2" max="2" width="7.5703125" style="110" customWidth="1"/>
    <col min="3" max="3" width="62.85546875" style="109" customWidth="1"/>
    <col min="4" max="4" width="8.7109375" style="111" customWidth="1"/>
    <col min="5" max="5" width="5.5703125" style="215" customWidth="1"/>
    <col min="6" max="6" width="9.5703125" style="113" customWidth="1"/>
    <col min="7" max="7" width="10.5703125" style="111" customWidth="1"/>
    <col min="8" max="8" width="11" style="111" customWidth="1"/>
    <col min="9" max="9" width="9.140625" style="114"/>
    <col min="10" max="256" width="9.14062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9.14062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9.14062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9.14062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9.14062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9.14062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9.14062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9.14062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9.14062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9.14062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9.14062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9.14062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9.14062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9.14062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9.14062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9.14062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9.14062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9.14062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9.14062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9.14062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9.14062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9.14062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9.14062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9.14062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9.14062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9.14062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9.14062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9.14062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9.14062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9.14062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9.14062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9.14062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9.14062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9.14062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9.14062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9.14062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9.14062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9.14062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9.14062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9.14062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9.14062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9.14062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9.14062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9.14062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9.14062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9.14062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9.14062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9.14062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9.14062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9.14062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9.14062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9.14062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9.14062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9.14062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9.14062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9.14062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9.14062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9.14062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9.14062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9.14062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9.14062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9.14062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9.14062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9.140625" style="109"/>
  </cols>
  <sheetData>
    <row r="1" spans="2:9" s="66" customFormat="1" ht="15" customHeight="1">
      <c r="B1" s="205" t="e">
        <f>'Trade Detail 1st'!B1</f>
        <v>#REF!</v>
      </c>
      <c r="D1" s="67"/>
      <c r="E1" s="209"/>
      <c r="F1" s="69"/>
      <c r="G1" s="67"/>
      <c r="H1" s="67"/>
      <c r="I1" s="70"/>
    </row>
    <row r="2" spans="2:9" s="57" customFormat="1" ht="15" customHeight="1">
      <c r="B2" s="204" t="e">
        <f>'Trade Detail 1st'!B2</f>
        <v>#REF!</v>
      </c>
      <c r="D2" s="71"/>
      <c r="E2" s="210"/>
      <c r="F2" s="73"/>
      <c r="G2" s="55" t="s">
        <v>2</v>
      </c>
      <c r="H2" s="74" t="e">
        <f>'Trade Detail 1st'!H2</f>
        <v>#REF!</v>
      </c>
      <c r="I2" s="56"/>
    </row>
    <row r="3" spans="2:9" s="57" customFormat="1" ht="15" customHeight="1">
      <c r="B3" s="54"/>
      <c r="D3" s="71"/>
      <c r="E3" s="210"/>
      <c r="F3" s="73"/>
      <c r="G3" s="55" t="s">
        <v>163</v>
      </c>
      <c r="H3" s="75" t="e">
        <f>'Trade Detail 1st'!H3</f>
        <v>#REF!</v>
      </c>
      <c r="I3" s="56"/>
    </row>
    <row r="4" spans="2:9" s="57" customFormat="1" ht="15.6">
      <c r="B4" s="54"/>
      <c r="D4" s="71"/>
      <c r="E4" s="210"/>
      <c r="F4" s="73"/>
      <c r="G4" s="55" t="s">
        <v>4</v>
      </c>
      <c r="H4" s="75" t="e">
        <f>#REF!</f>
        <v>#REF!</v>
      </c>
      <c r="I4" s="56"/>
    </row>
    <row r="5" spans="2:9" s="57" customFormat="1" ht="15.6">
      <c r="B5" s="54"/>
      <c r="D5" s="71"/>
      <c r="E5" s="210"/>
      <c r="F5" s="73"/>
      <c r="G5" s="55"/>
      <c r="H5" s="55"/>
      <c r="I5" s="56"/>
    </row>
    <row r="6" spans="2:9" s="57" customFormat="1" ht="15.75" customHeight="1">
      <c r="B6" s="511" t="s">
        <v>438</v>
      </c>
      <c r="C6" s="511"/>
      <c r="D6" s="511"/>
      <c r="E6" s="511"/>
      <c r="F6" s="511"/>
      <c r="G6" s="511"/>
      <c r="H6" s="511"/>
      <c r="I6" s="56"/>
    </row>
    <row r="7" spans="2:9" s="57" customFormat="1" ht="7.5" customHeight="1">
      <c r="B7" s="58"/>
      <c r="C7" s="59"/>
      <c r="D7" s="59"/>
      <c r="E7" s="59"/>
      <c r="F7" s="59"/>
      <c r="G7" s="59"/>
      <c r="H7" s="59"/>
      <c r="I7" s="56"/>
    </row>
    <row r="8" spans="2:9" s="57" customFormat="1" ht="8.25" customHeight="1">
      <c r="B8" s="512"/>
      <c r="C8" s="513"/>
      <c r="D8" s="513"/>
      <c r="E8" s="513"/>
      <c r="F8" s="513"/>
      <c r="G8" s="56"/>
      <c r="H8" s="56"/>
    </row>
    <row r="9" spans="2:9" s="79" customFormat="1" ht="20.100000000000001" customHeight="1">
      <c r="B9" s="76" t="s">
        <v>168</v>
      </c>
      <c r="C9" s="77" t="s">
        <v>169</v>
      </c>
      <c r="D9" s="242" t="s">
        <v>170</v>
      </c>
      <c r="E9" s="59" t="s">
        <v>171</v>
      </c>
      <c r="F9" s="216" t="s">
        <v>172</v>
      </c>
      <c r="G9" s="242" t="s">
        <v>173</v>
      </c>
      <c r="H9" s="242" t="s">
        <v>174</v>
      </c>
      <c r="I9" s="78"/>
    </row>
    <row r="10" spans="2:9" s="64" customFormat="1" ht="15" customHeight="1">
      <c r="B10" s="80"/>
      <c r="D10" s="81"/>
      <c r="E10" s="211"/>
      <c r="F10" s="83"/>
      <c r="G10" s="81"/>
      <c r="H10" s="81"/>
      <c r="I10" s="63"/>
    </row>
    <row r="11" spans="2:9" s="96" customFormat="1" ht="15" customHeight="1">
      <c r="B11" s="90">
        <v>1</v>
      </c>
      <c r="C11" s="91" t="s">
        <v>437</v>
      </c>
      <c r="D11" s="92"/>
      <c r="E11" s="212"/>
      <c r="F11" s="94"/>
      <c r="G11" s="92"/>
      <c r="H11" s="95">
        <f>SUM(G12:G56)</f>
        <v>100000</v>
      </c>
      <c r="I11" s="34"/>
    </row>
    <row r="12" spans="2:9" s="96" customFormat="1" ht="15" customHeight="1">
      <c r="B12" s="180"/>
      <c r="D12" s="181"/>
      <c r="E12" s="213"/>
      <c r="F12" s="183"/>
      <c r="G12" s="181"/>
      <c r="H12" s="181"/>
      <c r="I12" s="34"/>
    </row>
    <row r="13" spans="2:9" s="96" customFormat="1" ht="15" customHeight="1">
      <c r="B13" s="180">
        <v>1</v>
      </c>
      <c r="C13" s="96" t="s">
        <v>439</v>
      </c>
      <c r="D13" s="181">
        <v>1</v>
      </c>
      <c r="E13" s="213" t="s">
        <v>196</v>
      </c>
      <c r="F13" s="183">
        <v>100000</v>
      </c>
      <c r="G13" s="181">
        <f>F13*D13</f>
        <v>100000</v>
      </c>
      <c r="H13" s="181"/>
      <c r="I13" s="34"/>
    </row>
    <row r="14" spans="2:9" s="96" customFormat="1" ht="15" customHeight="1">
      <c r="B14" s="180"/>
      <c r="D14" s="181"/>
      <c r="E14" s="213"/>
      <c r="F14" s="183"/>
      <c r="G14" s="181"/>
      <c r="H14" s="181"/>
      <c r="I14" s="34"/>
    </row>
    <row r="15" spans="2:9" s="96" customFormat="1" ht="15" customHeight="1">
      <c r="B15" s="180"/>
      <c r="D15" s="181"/>
      <c r="E15" s="213"/>
      <c r="F15" s="183"/>
      <c r="G15" s="181"/>
      <c r="H15" s="181"/>
      <c r="I15" s="34"/>
    </row>
    <row r="16" spans="2:9" s="96" customFormat="1" ht="15" customHeight="1">
      <c r="B16" s="180"/>
      <c r="D16" s="181"/>
      <c r="E16" s="213"/>
      <c r="F16" s="183"/>
      <c r="G16" s="181"/>
      <c r="H16" s="181"/>
      <c r="I16" s="34"/>
    </row>
    <row r="17" spans="2:9" s="96" customFormat="1" ht="15" customHeight="1">
      <c r="B17" s="180"/>
      <c r="D17" s="181"/>
      <c r="E17" s="213"/>
      <c r="F17" s="183"/>
      <c r="G17" s="181"/>
      <c r="H17" s="181"/>
      <c r="I17" s="34"/>
    </row>
    <row r="18" spans="2:9" s="96" customFormat="1" ht="15" customHeight="1">
      <c r="B18" s="180"/>
      <c r="D18" s="181"/>
      <c r="E18" s="213"/>
      <c r="F18" s="183"/>
      <c r="G18" s="181"/>
      <c r="H18" s="181"/>
      <c r="I18" s="34"/>
    </row>
    <row r="19" spans="2:9" s="96" customFormat="1" ht="15" customHeight="1">
      <c r="B19" s="180"/>
      <c r="D19" s="181"/>
      <c r="E19" s="213"/>
      <c r="F19" s="183"/>
      <c r="G19" s="181"/>
      <c r="H19" s="181"/>
      <c r="I19" s="34"/>
    </row>
    <row r="20" spans="2:9" s="96" customFormat="1" ht="15" customHeight="1">
      <c r="B20" s="180"/>
      <c r="D20" s="181"/>
      <c r="E20" s="213"/>
      <c r="F20" s="183"/>
      <c r="G20" s="181"/>
      <c r="H20" s="181"/>
      <c r="I20" s="34"/>
    </row>
    <row r="21" spans="2:9" s="96" customFormat="1" ht="15" customHeight="1">
      <c r="B21" s="180"/>
      <c r="D21" s="181"/>
      <c r="E21" s="213"/>
      <c r="F21" s="183"/>
      <c r="G21" s="181"/>
      <c r="H21" s="181"/>
      <c r="I21" s="34"/>
    </row>
    <row r="22" spans="2:9" s="96" customFormat="1" ht="15" customHeight="1">
      <c r="B22" s="180"/>
      <c r="D22" s="181"/>
      <c r="E22" s="213"/>
      <c r="F22" s="183"/>
      <c r="G22" s="181"/>
      <c r="H22" s="181"/>
      <c r="I22" s="34"/>
    </row>
    <row r="23" spans="2:9" s="96" customFormat="1" ht="15" customHeight="1">
      <c r="B23" s="180"/>
      <c r="D23" s="181"/>
      <c r="E23" s="213"/>
      <c r="F23" s="183"/>
      <c r="G23" s="181"/>
      <c r="H23" s="181"/>
      <c r="I23" s="34"/>
    </row>
    <row r="24" spans="2:9" s="96" customFormat="1" ht="15" customHeight="1">
      <c r="B24" s="180"/>
      <c r="D24" s="181"/>
      <c r="E24" s="213"/>
      <c r="F24" s="183"/>
      <c r="G24" s="181"/>
      <c r="H24" s="181"/>
      <c r="I24" s="34"/>
    </row>
    <row r="25" spans="2:9" s="96" customFormat="1" ht="15" customHeight="1">
      <c r="B25" s="180"/>
      <c r="D25" s="181"/>
      <c r="E25" s="213"/>
      <c r="F25" s="183"/>
      <c r="G25" s="181"/>
      <c r="H25" s="181"/>
      <c r="I25" s="34"/>
    </row>
    <row r="26" spans="2:9" s="96" customFormat="1" ht="15" customHeight="1">
      <c r="B26" s="180"/>
      <c r="D26" s="181"/>
      <c r="E26" s="213"/>
      <c r="F26" s="183"/>
      <c r="G26" s="181"/>
      <c r="H26" s="181"/>
      <c r="I26" s="34"/>
    </row>
    <row r="27" spans="2:9" s="96" customFormat="1" ht="15" customHeight="1">
      <c r="B27" s="180"/>
      <c r="D27" s="181"/>
      <c r="E27" s="213"/>
      <c r="F27" s="183"/>
      <c r="G27" s="181"/>
      <c r="H27" s="181"/>
      <c r="I27" s="34"/>
    </row>
    <row r="28" spans="2:9" s="96" customFormat="1" ht="15" customHeight="1">
      <c r="B28" s="180"/>
      <c r="D28" s="181"/>
      <c r="E28" s="213"/>
      <c r="F28" s="183"/>
      <c r="G28" s="181"/>
      <c r="H28" s="181"/>
      <c r="I28" s="34"/>
    </row>
    <row r="29" spans="2:9" s="96" customFormat="1" ht="15" customHeight="1">
      <c r="B29" s="180"/>
      <c r="D29" s="181"/>
      <c r="E29" s="213"/>
      <c r="F29" s="183"/>
      <c r="G29" s="181"/>
      <c r="H29" s="181"/>
      <c r="I29" s="34"/>
    </row>
    <row r="30" spans="2:9" s="96" customFormat="1" ht="15" customHeight="1">
      <c r="B30" s="180"/>
      <c r="D30" s="181"/>
      <c r="E30" s="213"/>
      <c r="F30" s="183"/>
      <c r="G30" s="181"/>
      <c r="H30" s="181"/>
      <c r="I30" s="34"/>
    </row>
    <row r="31" spans="2:9" s="96" customFormat="1" ht="15" customHeight="1">
      <c r="B31" s="180"/>
      <c r="D31" s="181"/>
      <c r="E31" s="213"/>
      <c r="F31" s="183"/>
      <c r="G31" s="181"/>
      <c r="H31" s="181"/>
      <c r="I31" s="34"/>
    </row>
    <row r="32" spans="2:9" s="96" customFormat="1" ht="15" customHeight="1">
      <c r="B32" s="180"/>
      <c r="D32" s="181"/>
      <c r="E32" s="213"/>
      <c r="F32" s="183"/>
      <c r="G32" s="181"/>
      <c r="H32" s="181"/>
      <c r="I32" s="34"/>
    </row>
    <row r="33" spans="2:9" s="96" customFormat="1" ht="15" customHeight="1">
      <c r="B33" s="180"/>
      <c r="D33" s="181"/>
      <c r="E33" s="213"/>
      <c r="F33" s="183"/>
      <c r="G33" s="181"/>
      <c r="H33" s="181"/>
      <c r="I33" s="34"/>
    </row>
    <row r="34" spans="2:9" s="96" customFormat="1" ht="15" customHeight="1">
      <c r="B34" s="180"/>
      <c r="D34" s="181"/>
      <c r="E34" s="213"/>
      <c r="F34" s="183"/>
      <c r="G34" s="181"/>
      <c r="H34" s="181"/>
      <c r="I34" s="34"/>
    </row>
    <row r="35" spans="2:9" s="96" customFormat="1" ht="15" customHeight="1">
      <c r="B35" s="180"/>
      <c r="D35" s="181"/>
      <c r="E35" s="213"/>
      <c r="F35" s="183"/>
      <c r="G35" s="181"/>
      <c r="H35" s="181"/>
      <c r="I35" s="34"/>
    </row>
    <row r="36" spans="2:9" s="96" customFormat="1" ht="15" customHeight="1">
      <c r="B36" s="180"/>
      <c r="D36" s="181"/>
      <c r="E36" s="213"/>
      <c r="F36" s="183"/>
      <c r="G36" s="181"/>
      <c r="H36" s="181"/>
      <c r="I36" s="34"/>
    </row>
    <row r="37" spans="2:9" s="96" customFormat="1" ht="15" customHeight="1">
      <c r="B37" s="180"/>
      <c r="D37" s="181"/>
      <c r="E37" s="213"/>
      <c r="F37" s="183"/>
      <c r="G37" s="181"/>
      <c r="H37" s="181"/>
      <c r="I37" s="34"/>
    </row>
    <row r="38" spans="2:9" s="96" customFormat="1" ht="15" customHeight="1">
      <c r="B38" s="180"/>
      <c r="D38" s="181"/>
      <c r="E38" s="213"/>
      <c r="F38" s="183"/>
      <c r="G38" s="181"/>
      <c r="H38" s="181"/>
      <c r="I38" s="34"/>
    </row>
    <row r="39" spans="2:9" s="96" customFormat="1" ht="15" customHeight="1">
      <c r="B39" s="180"/>
      <c r="D39" s="181"/>
      <c r="E39" s="213"/>
      <c r="F39" s="183"/>
      <c r="G39" s="181"/>
      <c r="H39" s="181"/>
      <c r="I39" s="34"/>
    </row>
    <row r="40" spans="2:9" s="96" customFormat="1" ht="15" customHeight="1">
      <c r="B40" s="180"/>
      <c r="D40" s="181"/>
      <c r="E40" s="213"/>
      <c r="F40" s="183"/>
      <c r="G40" s="181"/>
      <c r="H40" s="181"/>
      <c r="I40" s="34"/>
    </row>
    <row r="41" spans="2:9" s="96" customFormat="1" ht="15" customHeight="1">
      <c r="B41" s="180"/>
      <c r="D41" s="181"/>
      <c r="E41" s="213"/>
      <c r="F41" s="183"/>
      <c r="G41" s="181"/>
      <c r="H41" s="181"/>
      <c r="I41" s="34"/>
    </row>
    <row r="42" spans="2:9" s="96" customFormat="1" ht="15" customHeight="1">
      <c r="B42" s="180"/>
      <c r="D42" s="181"/>
      <c r="E42" s="213"/>
      <c r="F42" s="183"/>
      <c r="G42" s="181"/>
      <c r="H42" s="181"/>
      <c r="I42" s="34"/>
    </row>
    <row r="43" spans="2:9" s="96" customFormat="1" ht="15" customHeight="1">
      <c r="B43" s="180"/>
      <c r="D43" s="181"/>
      <c r="E43" s="213"/>
      <c r="F43" s="183"/>
      <c r="G43" s="181"/>
      <c r="H43" s="181"/>
      <c r="I43" s="34"/>
    </row>
    <row r="44" spans="2:9" s="96" customFormat="1" ht="15" customHeight="1">
      <c r="B44" s="180"/>
      <c r="D44" s="181"/>
      <c r="E44" s="213"/>
      <c r="F44" s="183"/>
      <c r="G44" s="181"/>
      <c r="H44" s="181"/>
      <c r="I44" s="34"/>
    </row>
    <row r="45" spans="2:9" s="96" customFormat="1" ht="15" customHeight="1">
      <c r="B45" s="180"/>
      <c r="D45" s="181"/>
      <c r="E45" s="213"/>
      <c r="F45" s="183"/>
      <c r="G45" s="181"/>
      <c r="H45" s="181"/>
      <c r="I45" s="34"/>
    </row>
    <row r="46" spans="2:9" s="96" customFormat="1" ht="15" customHeight="1">
      <c r="B46" s="180"/>
      <c r="D46" s="181"/>
      <c r="E46" s="213"/>
      <c r="F46" s="183"/>
      <c r="G46" s="181"/>
      <c r="H46" s="181"/>
      <c r="I46" s="34"/>
    </row>
    <row r="47" spans="2:9" s="96" customFormat="1" ht="15" customHeight="1">
      <c r="B47" s="180"/>
      <c r="D47" s="181"/>
      <c r="E47" s="213"/>
      <c r="F47" s="183"/>
      <c r="G47" s="181"/>
      <c r="H47" s="181"/>
      <c r="I47" s="34"/>
    </row>
    <row r="48" spans="2:9" s="96" customFormat="1" ht="15" customHeight="1">
      <c r="B48" s="180"/>
      <c r="D48" s="181"/>
      <c r="E48" s="213"/>
      <c r="F48" s="183"/>
      <c r="G48" s="181"/>
      <c r="H48" s="181"/>
      <c r="I48" s="34"/>
    </row>
    <row r="49" spans="2:9" s="96" customFormat="1" ht="15" customHeight="1">
      <c r="B49" s="180"/>
      <c r="D49" s="181"/>
      <c r="E49" s="213"/>
      <c r="F49" s="183"/>
      <c r="G49" s="181"/>
      <c r="H49" s="181"/>
      <c r="I49" s="34"/>
    </row>
    <row r="50" spans="2:9" s="96" customFormat="1" ht="15" customHeight="1">
      <c r="B50" s="180"/>
      <c r="D50" s="181"/>
      <c r="E50" s="213"/>
      <c r="F50" s="183"/>
      <c r="G50" s="181"/>
      <c r="H50" s="181"/>
      <c r="I50" s="34"/>
    </row>
    <row r="51" spans="2:9" s="96" customFormat="1" ht="15" customHeight="1">
      <c r="B51" s="180"/>
      <c r="D51" s="181"/>
      <c r="E51" s="213"/>
      <c r="F51" s="183"/>
      <c r="G51" s="181"/>
      <c r="H51" s="181"/>
      <c r="I51" s="34"/>
    </row>
    <row r="52" spans="2:9" s="96" customFormat="1" ht="15" customHeight="1">
      <c r="B52" s="180"/>
      <c r="D52" s="181"/>
      <c r="E52" s="213"/>
      <c r="F52" s="183"/>
      <c r="G52" s="181"/>
      <c r="H52" s="181"/>
      <c r="I52" s="34"/>
    </row>
    <row r="53" spans="2:9" s="96" customFormat="1" ht="15" customHeight="1">
      <c r="B53" s="180"/>
      <c r="D53" s="181"/>
      <c r="E53" s="213"/>
      <c r="F53" s="183"/>
      <c r="G53" s="181"/>
      <c r="H53" s="181"/>
      <c r="I53" s="34"/>
    </row>
    <row r="54" spans="2:9" s="96" customFormat="1" ht="15" customHeight="1">
      <c r="B54" s="180"/>
      <c r="D54" s="181"/>
      <c r="E54" s="213"/>
      <c r="F54" s="183"/>
      <c r="G54" s="181"/>
      <c r="H54" s="181"/>
      <c r="I54" s="34"/>
    </row>
    <row r="55" spans="2:9" s="96" customFormat="1" ht="15" customHeight="1">
      <c r="B55" s="180"/>
      <c r="D55" s="181"/>
      <c r="E55" s="213"/>
      <c r="F55" s="183"/>
      <c r="G55" s="181"/>
      <c r="H55" s="181"/>
      <c r="I55" s="34"/>
    </row>
    <row r="56" spans="2:9" s="96" customFormat="1" ht="15" customHeight="1">
      <c r="B56" s="180"/>
      <c r="D56" s="181"/>
      <c r="E56" s="213"/>
      <c r="F56" s="183"/>
      <c r="G56" s="181"/>
      <c r="H56" s="181"/>
      <c r="I56" s="34"/>
    </row>
    <row r="57" spans="2:9" s="64" customFormat="1" ht="15" customHeight="1">
      <c r="B57" s="80"/>
      <c r="D57" s="81"/>
      <c r="E57" s="211"/>
      <c r="F57" s="83"/>
      <c r="G57" s="81"/>
      <c r="H57" s="81"/>
      <c r="I57" s="63"/>
    </row>
    <row r="58" spans="2:9" s="64" customFormat="1" ht="17.100000000000001" customHeight="1">
      <c r="B58" s="250"/>
      <c r="C58" s="257"/>
      <c r="D58" s="345" t="s">
        <v>341</v>
      </c>
      <c r="E58" s="253"/>
      <c r="F58" s="344" t="e">
        <f>H4</f>
        <v>#REF!</v>
      </c>
      <c r="G58" s="256" t="e">
        <f>H58/F58</f>
        <v>#REF!</v>
      </c>
      <c r="H58" s="256">
        <f>SUM(H11:H57)</f>
        <v>100000</v>
      </c>
      <c r="I58" s="63"/>
    </row>
    <row r="59" spans="2:9" s="64" customFormat="1" ht="15" customHeight="1">
      <c r="B59" s="80"/>
      <c r="D59" s="81"/>
      <c r="E59" s="211"/>
      <c r="F59" s="83"/>
      <c r="G59" s="81"/>
      <c r="H59" s="81"/>
      <c r="I59" s="63"/>
    </row>
    <row r="60" spans="2:9" s="85" customFormat="1" ht="15" customHeight="1">
      <c r="B60" s="84"/>
      <c r="D60" s="86"/>
      <c r="E60" s="214"/>
      <c r="F60" s="88"/>
      <c r="G60" s="86"/>
      <c r="H60" s="86"/>
      <c r="I60" s="89"/>
    </row>
    <row r="61" spans="2:9" s="85" customFormat="1" ht="15" customHeight="1">
      <c r="B61" s="84"/>
      <c r="D61" s="86"/>
      <c r="E61" s="214"/>
      <c r="F61" s="88"/>
      <c r="G61" s="86"/>
      <c r="H61" s="86"/>
      <c r="I61" s="89"/>
    </row>
    <row r="62" spans="2:9" s="85" customFormat="1" ht="15" customHeight="1">
      <c r="B62" s="84"/>
      <c r="D62" s="86"/>
      <c r="E62" s="214"/>
      <c r="F62" s="88"/>
      <c r="G62" s="86"/>
      <c r="H62" s="86"/>
      <c r="I62" s="89"/>
    </row>
    <row r="63" spans="2:9" s="85" customFormat="1" ht="15" customHeight="1">
      <c r="B63" s="84"/>
      <c r="D63" s="86"/>
      <c r="E63" s="214"/>
      <c r="F63" s="88"/>
      <c r="G63" s="86"/>
      <c r="H63" s="86"/>
      <c r="I63" s="89"/>
    </row>
    <row r="64" spans="2:9" s="85" customFormat="1" ht="15" customHeight="1">
      <c r="B64" s="84"/>
      <c r="D64" s="86"/>
      <c r="E64" s="214"/>
      <c r="F64" s="88"/>
      <c r="G64" s="86"/>
      <c r="H64" s="86"/>
      <c r="I64" s="89"/>
    </row>
    <row r="65" spans="2:9" s="85" customFormat="1" ht="15" customHeight="1">
      <c r="B65" s="84"/>
      <c r="D65" s="86"/>
      <c r="E65" s="214"/>
      <c r="F65" s="88"/>
      <c r="G65" s="86"/>
      <c r="H65" s="86"/>
      <c r="I65" s="89"/>
    </row>
    <row r="66" spans="2:9" s="85" customFormat="1" ht="15" customHeight="1">
      <c r="B66" s="84"/>
      <c r="D66" s="86"/>
      <c r="E66" s="214"/>
      <c r="F66" s="88"/>
      <c r="G66" s="86"/>
      <c r="H66" s="86"/>
      <c r="I66" s="89"/>
    </row>
    <row r="67" spans="2:9" s="85" customFormat="1" ht="15" customHeight="1">
      <c r="B67" s="84"/>
      <c r="D67" s="86"/>
      <c r="E67" s="214"/>
      <c r="F67" s="88"/>
      <c r="G67" s="86"/>
      <c r="H67" s="86"/>
      <c r="I67" s="89"/>
    </row>
    <row r="68" spans="2:9" s="85" customFormat="1" ht="15" customHeight="1">
      <c r="B68" s="84"/>
      <c r="D68" s="86"/>
      <c r="E68" s="214"/>
      <c r="F68" s="88"/>
      <c r="G68" s="86"/>
      <c r="H68" s="86"/>
      <c r="I68" s="89"/>
    </row>
    <row r="69" spans="2:9" s="85" customFormat="1" ht="15" customHeight="1">
      <c r="B69" s="84"/>
      <c r="D69" s="86"/>
      <c r="E69" s="214"/>
      <c r="F69" s="88"/>
      <c r="G69" s="86"/>
      <c r="H69" s="86"/>
      <c r="I69" s="89"/>
    </row>
    <row r="70" spans="2:9" s="85" customFormat="1" ht="15" customHeight="1">
      <c r="B70" s="84"/>
      <c r="D70" s="86"/>
      <c r="E70" s="214"/>
      <c r="F70" s="88"/>
      <c r="G70" s="86"/>
      <c r="H70" s="86"/>
      <c r="I70" s="89"/>
    </row>
    <row r="71" spans="2:9" s="85" customFormat="1" ht="15" customHeight="1">
      <c r="B71" s="84"/>
      <c r="D71" s="86"/>
      <c r="E71" s="214"/>
      <c r="F71" s="88"/>
      <c r="G71" s="86"/>
      <c r="H71" s="86"/>
      <c r="I71" s="89"/>
    </row>
    <row r="72" spans="2:9" s="85" customFormat="1" ht="15" customHeight="1">
      <c r="B72" s="84"/>
      <c r="D72" s="86"/>
      <c r="E72" s="214"/>
      <c r="F72" s="88"/>
      <c r="G72" s="86"/>
      <c r="H72" s="86"/>
      <c r="I72" s="89"/>
    </row>
    <row r="73" spans="2:9" s="85" customFormat="1" ht="15" customHeight="1">
      <c r="B73" s="84"/>
      <c r="D73" s="86"/>
      <c r="E73" s="214"/>
      <c r="F73" s="88"/>
      <c r="G73" s="86"/>
      <c r="H73" s="86"/>
      <c r="I73" s="89"/>
    </row>
    <row r="74" spans="2:9" s="85" customFormat="1" ht="15" customHeight="1">
      <c r="B74" s="84"/>
      <c r="D74" s="86"/>
      <c r="E74" s="214"/>
      <c r="F74" s="88"/>
      <c r="G74" s="86"/>
      <c r="H74" s="86"/>
      <c r="I74" s="89"/>
    </row>
    <row r="75" spans="2:9" s="85" customFormat="1" ht="15" customHeight="1">
      <c r="B75" s="84"/>
      <c r="D75" s="86"/>
      <c r="E75" s="214"/>
      <c r="F75" s="88"/>
      <c r="G75" s="86"/>
      <c r="H75" s="86"/>
      <c r="I75" s="89"/>
    </row>
    <row r="76" spans="2:9" s="85" customFormat="1" ht="15" customHeight="1">
      <c r="B76" s="84"/>
      <c r="D76" s="86"/>
      <c r="E76" s="214"/>
      <c r="F76" s="88"/>
      <c r="G76" s="86"/>
      <c r="H76" s="86"/>
      <c r="I76" s="89"/>
    </row>
    <row r="77" spans="2:9" s="85" customFormat="1" ht="15" customHeight="1">
      <c r="B77" s="84"/>
      <c r="D77" s="86"/>
      <c r="E77" s="214"/>
      <c r="F77" s="88"/>
      <c r="G77" s="86"/>
      <c r="H77" s="86"/>
      <c r="I77" s="89"/>
    </row>
    <row r="78" spans="2:9" s="85" customFormat="1" ht="15" customHeight="1">
      <c r="B78" s="84"/>
      <c r="D78" s="86"/>
      <c r="E78" s="214"/>
      <c r="F78" s="88"/>
      <c r="G78" s="86"/>
      <c r="H78" s="86"/>
      <c r="I78" s="89"/>
    </row>
    <row r="79" spans="2:9" s="85" customFormat="1" ht="15" customHeight="1">
      <c r="B79" s="84"/>
      <c r="D79" s="86"/>
      <c r="E79" s="214"/>
      <c r="F79" s="88"/>
      <c r="G79" s="86"/>
      <c r="H79" s="86"/>
      <c r="I79" s="89"/>
    </row>
    <row r="80" spans="2:9" s="85" customFormat="1" ht="15" customHeight="1">
      <c r="B80" s="84"/>
      <c r="D80" s="86"/>
      <c r="E80" s="214"/>
      <c r="F80" s="88"/>
      <c r="G80" s="86"/>
      <c r="H80" s="86"/>
      <c r="I80" s="89"/>
    </row>
    <row r="81" spans="2:9" s="85" customFormat="1" ht="15" customHeight="1">
      <c r="B81" s="84"/>
      <c r="D81" s="86"/>
      <c r="E81" s="214"/>
      <c r="F81" s="88"/>
      <c r="G81" s="86"/>
      <c r="H81" s="86"/>
      <c r="I81" s="89"/>
    </row>
    <row r="82" spans="2:9" s="85" customFormat="1" ht="15" customHeight="1">
      <c r="B82" s="84"/>
      <c r="D82" s="86"/>
      <c r="E82" s="214"/>
      <c r="F82" s="88"/>
      <c r="G82" s="86"/>
      <c r="H82" s="86"/>
      <c r="I82" s="89"/>
    </row>
    <row r="83" spans="2:9" s="85" customFormat="1" ht="15" customHeight="1">
      <c r="B83" s="84"/>
      <c r="D83" s="86"/>
      <c r="E83" s="214"/>
      <c r="F83" s="88"/>
      <c r="G83" s="86"/>
      <c r="H83" s="86"/>
      <c r="I83" s="89"/>
    </row>
    <row r="84" spans="2:9" s="85" customFormat="1" ht="15" customHeight="1">
      <c r="B84" s="84"/>
      <c r="D84" s="86"/>
      <c r="E84" s="214"/>
      <c r="F84" s="88"/>
      <c r="G84" s="86"/>
      <c r="H84" s="86"/>
      <c r="I84" s="89"/>
    </row>
    <row r="85" spans="2:9" s="85" customFormat="1" ht="15" customHeight="1">
      <c r="B85" s="84"/>
      <c r="D85" s="86"/>
      <c r="E85" s="214"/>
      <c r="F85" s="88"/>
      <c r="G85" s="86"/>
      <c r="H85" s="86"/>
      <c r="I85" s="89"/>
    </row>
    <row r="86" spans="2:9" s="85" customFormat="1" ht="15" customHeight="1">
      <c r="B86" s="84"/>
      <c r="D86" s="86"/>
      <c r="E86" s="214"/>
      <c r="F86" s="88"/>
      <c r="G86" s="86"/>
      <c r="H86" s="86"/>
      <c r="I86" s="89"/>
    </row>
    <row r="87" spans="2:9" s="85" customFormat="1" ht="15" customHeight="1">
      <c r="B87" s="84"/>
      <c r="D87" s="86"/>
      <c r="E87" s="214"/>
      <c r="F87" s="88"/>
      <c r="G87" s="86"/>
      <c r="H87" s="86"/>
      <c r="I87" s="89"/>
    </row>
    <row r="88" spans="2:9" s="85" customFormat="1" ht="15" customHeight="1">
      <c r="B88" s="84"/>
      <c r="D88" s="86"/>
      <c r="E88" s="214"/>
      <c r="F88" s="88"/>
      <c r="G88" s="86"/>
      <c r="H88" s="86"/>
      <c r="I88" s="89"/>
    </row>
    <row r="89" spans="2:9" s="85" customFormat="1" ht="15" customHeight="1">
      <c r="B89" s="84"/>
      <c r="D89" s="86"/>
      <c r="E89" s="214"/>
      <c r="F89" s="88"/>
      <c r="G89" s="86"/>
      <c r="H89" s="86"/>
      <c r="I89" s="89"/>
    </row>
    <row r="90" spans="2:9" s="85" customFormat="1" ht="15" customHeight="1">
      <c r="B90" s="84"/>
      <c r="D90" s="86"/>
      <c r="E90" s="214"/>
      <c r="F90" s="88"/>
      <c r="G90" s="86"/>
      <c r="H90" s="86"/>
      <c r="I90" s="89"/>
    </row>
    <row r="91" spans="2:9" s="85" customFormat="1" ht="15" customHeight="1">
      <c r="B91" s="84"/>
      <c r="D91" s="86"/>
      <c r="E91" s="214"/>
      <c r="F91" s="88"/>
      <c r="G91" s="86"/>
      <c r="H91" s="86"/>
      <c r="I91" s="89"/>
    </row>
    <row r="92" spans="2:9" s="85" customFormat="1" ht="15" customHeight="1">
      <c r="B92" s="84"/>
      <c r="D92" s="86"/>
      <c r="E92" s="214"/>
      <c r="F92" s="88"/>
      <c r="G92" s="86"/>
      <c r="H92" s="86"/>
      <c r="I92" s="89"/>
    </row>
    <row r="93" spans="2:9" s="85" customFormat="1" ht="15" customHeight="1">
      <c r="B93" s="84"/>
      <c r="D93" s="86"/>
      <c r="E93" s="214"/>
      <c r="F93" s="88"/>
      <c r="G93" s="86"/>
      <c r="H93" s="86"/>
      <c r="I93" s="89"/>
    </row>
    <row r="94" spans="2:9" s="85" customFormat="1" ht="15" customHeight="1">
      <c r="B94" s="84"/>
      <c r="D94" s="86"/>
      <c r="E94" s="214"/>
      <c r="F94" s="88"/>
      <c r="G94" s="86"/>
      <c r="H94" s="86"/>
      <c r="I94" s="89"/>
    </row>
    <row r="95" spans="2:9" s="85" customFormat="1" ht="15" customHeight="1">
      <c r="B95" s="84"/>
      <c r="D95" s="86"/>
      <c r="E95" s="214"/>
      <c r="F95" s="88"/>
      <c r="G95" s="86"/>
      <c r="H95" s="86"/>
      <c r="I95" s="89"/>
    </row>
    <row r="96" spans="2:9" s="85" customFormat="1" ht="15" customHeight="1">
      <c r="B96" s="84"/>
      <c r="D96" s="86"/>
      <c r="E96" s="214"/>
      <c r="F96" s="88"/>
      <c r="G96" s="86"/>
      <c r="H96" s="86"/>
      <c r="I96" s="89"/>
    </row>
    <row r="97" spans="2:9" s="85" customFormat="1" ht="15" customHeight="1">
      <c r="B97" s="84"/>
      <c r="D97" s="86"/>
      <c r="E97" s="214"/>
      <c r="F97" s="88"/>
      <c r="G97" s="86"/>
      <c r="H97" s="86"/>
      <c r="I97" s="89"/>
    </row>
    <row r="98" spans="2:9" s="85" customFormat="1" ht="15" customHeight="1">
      <c r="B98" s="84"/>
      <c r="D98" s="86"/>
      <c r="E98" s="214"/>
      <c r="F98" s="88"/>
      <c r="G98" s="86"/>
      <c r="H98" s="86"/>
      <c r="I98" s="89"/>
    </row>
    <row r="99" spans="2:9" s="85" customFormat="1" ht="15" customHeight="1">
      <c r="B99" s="84"/>
      <c r="D99" s="86"/>
      <c r="E99" s="214"/>
      <c r="F99" s="88"/>
      <c r="G99" s="86"/>
      <c r="H99" s="86"/>
      <c r="I99" s="89"/>
    </row>
    <row r="100" spans="2:9" s="85" customFormat="1" ht="15" customHeight="1">
      <c r="B100" s="84"/>
      <c r="D100" s="86"/>
      <c r="E100" s="214"/>
      <c r="F100" s="88"/>
      <c r="G100" s="86"/>
      <c r="H100" s="86"/>
      <c r="I100" s="89"/>
    </row>
    <row r="101" spans="2:9" s="85" customFormat="1" ht="15" customHeight="1">
      <c r="B101" s="84"/>
      <c r="D101" s="86"/>
      <c r="E101" s="214"/>
      <c r="F101" s="88"/>
      <c r="G101" s="86"/>
      <c r="H101" s="86"/>
      <c r="I101" s="89"/>
    </row>
    <row r="102" spans="2:9" s="85" customFormat="1" ht="15" customHeight="1">
      <c r="B102" s="84"/>
      <c r="D102" s="86"/>
      <c r="E102" s="214"/>
      <c r="F102" s="88"/>
      <c r="G102" s="86"/>
      <c r="H102" s="86"/>
      <c r="I102" s="89"/>
    </row>
    <row r="103" spans="2:9" s="85" customFormat="1" ht="15" customHeight="1">
      <c r="B103" s="84"/>
      <c r="D103" s="86"/>
      <c r="E103" s="214"/>
      <c r="F103" s="88"/>
      <c r="G103" s="86"/>
      <c r="H103" s="86"/>
      <c r="I103" s="89"/>
    </row>
    <row r="104" spans="2:9" s="85" customFormat="1" ht="15" customHeight="1">
      <c r="B104" s="84"/>
      <c r="D104" s="86"/>
      <c r="E104" s="214"/>
      <c r="F104" s="88"/>
      <c r="G104" s="86"/>
      <c r="H104" s="86"/>
      <c r="I104" s="89"/>
    </row>
    <row r="105" spans="2:9" s="85" customFormat="1" ht="15" customHeight="1">
      <c r="B105" s="84"/>
      <c r="D105" s="86"/>
      <c r="E105" s="214"/>
      <c r="F105" s="88"/>
      <c r="G105" s="86"/>
      <c r="H105" s="86"/>
      <c r="I105" s="89"/>
    </row>
    <row r="106" spans="2:9" s="85" customFormat="1" ht="15" customHeight="1">
      <c r="B106" s="84"/>
      <c r="D106" s="86"/>
      <c r="E106" s="214"/>
      <c r="F106" s="88"/>
      <c r="G106" s="86"/>
      <c r="H106" s="86"/>
      <c r="I106" s="89"/>
    </row>
    <row r="107" spans="2:9" s="85" customFormat="1" ht="15" customHeight="1">
      <c r="B107" s="84"/>
      <c r="D107" s="86"/>
      <c r="E107" s="214"/>
      <c r="F107" s="88"/>
      <c r="G107" s="86"/>
      <c r="H107" s="86"/>
      <c r="I107" s="89"/>
    </row>
    <row r="108" spans="2:9" s="85" customFormat="1" ht="15" customHeight="1">
      <c r="B108" s="84"/>
      <c r="D108" s="86"/>
      <c r="E108" s="214"/>
      <c r="F108" s="88"/>
      <c r="G108" s="86"/>
      <c r="H108" s="86"/>
      <c r="I108" s="89"/>
    </row>
    <row r="109" spans="2:9" s="85" customFormat="1" ht="15" customHeight="1">
      <c r="B109" s="84"/>
      <c r="D109" s="86"/>
      <c r="E109" s="214"/>
      <c r="F109" s="88"/>
      <c r="G109" s="86"/>
      <c r="H109" s="86"/>
      <c r="I109" s="89"/>
    </row>
    <row r="110" spans="2:9" s="85" customFormat="1" ht="15" customHeight="1">
      <c r="B110" s="84"/>
      <c r="D110" s="86"/>
      <c r="E110" s="214"/>
      <c r="F110" s="88"/>
      <c r="G110" s="86"/>
      <c r="H110" s="86"/>
      <c r="I110" s="89"/>
    </row>
    <row r="111" spans="2:9" s="85" customFormat="1" ht="15" customHeight="1">
      <c r="B111" s="84"/>
      <c r="D111" s="86"/>
      <c r="E111" s="214"/>
      <c r="F111" s="88"/>
      <c r="G111" s="86"/>
      <c r="H111" s="86"/>
      <c r="I111" s="89"/>
    </row>
    <row r="112" spans="2:9" s="85" customFormat="1" ht="15" customHeight="1">
      <c r="B112" s="84"/>
      <c r="D112" s="86"/>
      <c r="E112" s="214"/>
      <c r="F112" s="88"/>
      <c r="G112" s="86"/>
      <c r="H112" s="86"/>
      <c r="I112" s="89"/>
    </row>
    <row r="113" spans="2:9" s="85" customFormat="1" ht="15" customHeight="1">
      <c r="B113" s="84"/>
      <c r="D113" s="86"/>
      <c r="E113" s="214"/>
      <c r="F113" s="88"/>
      <c r="G113" s="86"/>
      <c r="H113" s="86"/>
      <c r="I113" s="89"/>
    </row>
    <row r="114" spans="2:9" s="85" customFormat="1" ht="15" customHeight="1">
      <c r="B114" s="84"/>
      <c r="D114" s="86"/>
      <c r="E114" s="214"/>
      <c r="F114" s="88"/>
      <c r="G114" s="86"/>
      <c r="H114" s="86"/>
      <c r="I114" s="89"/>
    </row>
    <row r="115" spans="2:9" s="85" customFormat="1" ht="15" customHeight="1">
      <c r="B115" s="84"/>
      <c r="D115" s="86"/>
      <c r="E115" s="214"/>
      <c r="F115" s="88"/>
      <c r="G115" s="86"/>
      <c r="H115" s="86"/>
      <c r="I115" s="89"/>
    </row>
    <row r="116" spans="2:9" s="85" customFormat="1" ht="15" customHeight="1">
      <c r="B116" s="84"/>
      <c r="D116" s="86"/>
      <c r="E116" s="214"/>
      <c r="F116" s="88"/>
      <c r="G116" s="86"/>
      <c r="H116" s="86"/>
      <c r="I116" s="89"/>
    </row>
    <row r="117" spans="2:9" s="85" customFormat="1" ht="15" customHeight="1">
      <c r="B117" s="84"/>
      <c r="D117" s="86"/>
      <c r="E117" s="214"/>
      <c r="F117" s="88"/>
      <c r="G117" s="86"/>
      <c r="H117" s="86"/>
      <c r="I117" s="89"/>
    </row>
    <row r="118" spans="2:9" s="85" customFormat="1" ht="15" customHeight="1">
      <c r="B118" s="84"/>
      <c r="D118" s="86"/>
      <c r="E118" s="214"/>
      <c r="F118" s="88"/>
      <c r="G118" s="86"/>
      <c r="H118" s="86"/>
      <c r="I118" s="89"/>
    </row>
    <row r="119" spans="2:9" s="85" customFormat="1" ht="15" customHeight="1">
      <c r="B119" s="84"/>
      <c r="D119" s="86"/>
      <c r="E119" s="214"/>
      <c r="F119" s="88"/>
      <c r="G119" s="86"/>
      <c r="H119" s="86"/>
      <c r="I119" s="89"/>
    </row>
    <row r="120" spans="2:9" s="85" customFormat="1" ht="15" customHeight="1">
      <c r="B120" s="84"/>
      <c r="D120" s="86"/>
      <c r="E120" s="214"/>
      <c r="F120" s="88"/>
      <c r="G120" s="86"/>
      <c r="H120" s="86"/>
      <c r="I120" s="89"/>
    </row>
    <row r="121" spans="2:9" s="85" customFormat="1" ht="15" customHeight="1">
      <c r="B121" s="84"/>
      <c r="D121" s="86"/>
      <c r="E121" s="214"/>
      <c r="F121" s="88"/>
      <c r="G121" s="86"/>
      <c r="H121" s="86"/>
      <c r="I121" s="89"/>
    </row>
    <row r="122" spans="2:9" s="85" customFormat="1" ht="15" customHeight="1">
      <c r="B122" s="84"/>
      <c r="D122" s="86"/>
      <c r="E122" s="214"/>
      <c r="F122" s="88"/>
      <c r="G122" s="86"/>
      <c r="H122" s="86"/>
      <c r="I122" s="89"/>
    </row>
    <row r="123" spans="2:9" s="85" customFormat="1" ht="15" customHeight="1">
      <c r="B123" s="84"/>
      <c r="D123" s="86"/>
      <c r="E123" s="214"/>
      <c r="F123" s="88"/>
      <c r="G123" s="86"/>
      <c r="H123" s="86"/>
      <c r="I123" s="89"/>
    </row>
    <row r="124" spans="2:9" s="85" customFormat="1" ht="15" customHeight="1">
      <c r="B124" s="84"/>
      <c r="D124" s="86"/>
      <c r="E124" s="214"/>
      <c r="F124" s="88"/>
      <c r="G124" s="86"/>
      <c r="H124" s="86"/>
      <c r="I124" s="89"/>
    </row>
    <row r="125" spans="2:9" s="85" customFormat="1" ht="15" customHeight="1">
      <c r="B125" s="84"/>
      <c r="D125" s="86"/>
      <c r="E125" s="214"/>
      <c r="F125" s="88"/>
      <c r="G125" s="86"/>
      <c r="H125" s="86"/>
      <c r="I125" s="89"/>
    </row>
    <row r="126" spans="2:9" s="85" customFormat="1" ht="15" customHeight="1">
      <c r="B126" s="84"/>
      <c r="D126" s="86"/>
      <c r="E126" s="214"/>
      <c r="F126" s="88"/>
      <c r="G126" s="86"/>
      <c r="H126" s="86"/>
      <c r="I126" s="89"/>
    </row>
    <row r="127" spans="2:9" s="85" customFormat="1" ht="15" customHeight="1">
      <c r="B127" s="84"/>
      <c r="D127" s="86"/>
      <c r="E127" s="214"/>
      <c r="F127" s="88"/>
      <c r="G127" s="86"/>
      <c r="H127" s="86"/>
      <c r="I127" s="89"/>
    </row>
    <row r="128" spans="2:9" s="85" customFormat="1" ht="15" customHeight="1">
      <c r="B128" s="84"/>
      <c r="D128" s="86"/>
      <c r="E128" s="214"/>
      <c r="F128" s="88"/>
      <c r="G128" s="86"/>
      <c r="H128" s="86"/>
      <c r="I128" s="89"/>
    </row>
    <row r="129" spans="2:9" s="85" customFormat="1" ht="15" customHeight="1">
      <c r="B129" s="84"/>
      <c r="D129" s="86"/>
      <c r="E129" s="214"/>
      <c r="F129" s="88"/>
      <c r="G129" s="86"/>
      <c r="H129" s="86"/>
      <c r="I129" s="89"/>
    </row>
    <row r="130" spans="2:9" s="85" customFormat="1" ht="15" customHeight="1">
      <c r="B130" s="84"/>
      <c r="D130" s="86"/>
      <c r="E130" s="214"/>
      <c r="F130" s="88"/>
      <c r="G130" s="86"/>
      <c r="H130" s="86"/>
      <c r="I130" s="89"/>
    </row>
    <row r="131" spans="2:9" s="85" customFormat="1" ht="15" customHeight="1">
      <c r="B131" s="84"/>
      <c r="D131" s="86"/>
      <c r="E131" s="214"/>
      <c r="F131" s="88"/>
      <c r="G131" s="86"/>
      <c r="H131" s="86"/>
      <c r="I131" s="89"/>
    </row>
    <row r="132" spans="2:9" s="85" customFormat="1" ht="15" customHeight="1">
      <c r="B132" s="84"/>
      <c r="D132" s="86"/>
      <c r="E132" s="214"/>
      <c r="F132" s="88"/>
      <c r="G132" s="86"/>
      <c r="H132" s="86"/>
      <c r="I132" s="89"/>
    </row>
    <row r="133" spans="2:9" s="85" customFormat="1" ht="15" customHeight="1">
      <c r="B133" s="84"/>
      <c r="D133" s="86"/>
      <c r="E133" s="214"/>
      <c r="F133" s="88"/>
      <c r="G133" s="86"/>
      <c r="H133" s="86"/>
      <c r="I133" s="89"/>
    </row>
    <row r="134" spans="2:9" s="85" customFormat="1" ht="15" customHeight="1">
      <c r="B134" s="84"/>
      <c r="D134" s="86"/>
      <c r="E134" s="214"/>
      <c r="F134" s="88"/>
      <c r="G134" s="86"/>
      <c r="H134" s="86"/>
      <c r="I134" s="89"/>
    </row>
    <row r="135" spans="2:9" s="85" customFormat="1" ht="15" customHeight="1">
      <c r="B135" s="84"/>
      <c r="D135" s="86"/>
      <c r="E135" s="214"/>
      <c r="F135" s="88"/>
      <c r="G135" s="86"/>
      <c r="H135" s="86"/>
      <c r="I135" s="89"/>
    </row>
    <row r="136" spans="2:9" s="85" customFormat="1" ht="15" customHeight="1">
      <c r="B136" s="84"/>
      <c r="D136" s="86"/>
      <c r="E136" s="214"/>
      <c r="F136" s="88"/>
      <c r="G136" s="86"/>
      <c r="H136" s="86"/>
      <c r="I136" s="89"/>
    </row>
    <row r="137" spans="2:9" s="85" customFormat="1" ht="15" customHeight="1">
      <c r="B137" s="84"/>
      <c r="D137" s="86"/>
      <c r="E137" s="214"/>
      <c r="F137" s="88"/>
      <c r="G137" s="86"/>
      <c r="H137" s="86"/>
      <c r="I137" s="89"/>
    </row>
    <row r="138" spans="2:9" s="85" customFormat="1" ht="15" customHeight="1">
      <c r="B138" s="84"/>
      <c r="D138" s="86"/>
      <c r="E138" s="214"/>
      <c r="F138" s="88"/>
      <c r="G138" s="86"/>
      <c r="H138" s="86"/>
      <c r="I138" s="89"/>
    </row>
    <row r="139" spans="2:9" s="85" customFormat="1" ht="15" customHeight="1">
      <c r="B139" s="84"/>
      <c r="D139" s="86"/>
      <c r="E139" s="214"/>
      <c r="F139" s="88"/>
      <c r="G139" s="86"/>
      <c r="H139" s="86"/>
      <c r="I139" s="89"/>
    </row>
    <row r="140" spans="2:9" s="85" customFormat="1" ht="15" customHeight="1">
      <c r="B140" s="84"/>
      <c r="D140" s="86"/>
      <c r="E140" s="214"/>
      <c r="F140" s="88"/>
      <c r="G140" s="86"/>
      <c r="H140" s="86"/>
      <c r="I140" s="89"/>
    </row>
    <row r="141" spans="2:9" s="85" customFormat="1" ht="15" customHeight="1">
      <c r="B141" s="84"/>
      <c r="D141" s="86"/>
      <c r="E141" s="214"/>
      <c r="F141" s="88"/>
      <c r="G141" s="86"/>
      <c r="H141" s="86"/>
      <c r="I141" s="89"/>
    </row>
    <row r="142" spans="2:9" s="85" customFormat="1" ht="15" customHeight="1">
      <c r="B142" s="84"/>
      <c r="D142" s="86"/>
      <c r="E142" s="214"/>
      <c r="F142" s="88"/>
      <c r="G142" s="86"/>
      <c r="H142" s="86"/>
      <c r="I142" s="89"/>
    </row>
    <row r="143" spans="2:9" s="85" customFormat="1" ht="15" customHeight="1">
      <c r="B143" s="84"/>
      <c r="D143" s="86"/>
      <c r="E143" s="214"/>
      <c r="F143" s="88"/>
      <c r="G143" s="86"/>
      <c r="H143" s="86"/>
      <c r="I143" s="89"/>
    </row>
    <row r="144" spans="2:9" s="85" customFormat="1" ht="15" customHeight="1">
      <c r="B144" s="84"/>
      <c r="D144" s="86"/>
      <c r="E144" s="214"/>
      <c r="F144" s="88"/>
      <c r="G144" s="86"/>
      <c r="H144" s="86"/>
      <c r="I144" s="89"/>
    </row>
    <row r="145" spans="2:9" s="85" customFormat="1" ht="15" customHeight="1">
      <c r="B145" s="84"/>
      <c r="D145" s="86"/>
      <c r="E145" s="214"/>
      <c r="F145" s="88"/>
      <c r="G145" s="86"/>
      <c r="H145" s="86"/>
      <c r="I145" s="89"/>
    </row>
    <row r="146" spans="2:9" s="85" customFormat="1" ht="15" customHeight="1">
      <c r="B146" s="84"/>
      <c r="D146" s="86"/>
      <c r="E146" s="214"/>
      <c r="F146" s="88"/>
      <c r="G146" s="86"/>
      <c r="H146" s="86"/>
      <c r="I146" s="89"/>
    </row>
    <row r="147" spans="2:9" s="85" customFormat="1" ht="15" customHeight="1">
      <c r="B147" s="84"/>
      <c r="D147" s="86"/>
      <c r="E147" s="214"/>
      <c r="F147" s="88"/>
      <c r="G147" s="86"/>
      <c r="H147" s="86"/>
      <c r="I147" s="89"/>
    </row>
    <row r="148" spans="2:9" s="85" customFormat="1" ht="15" customHeight="1">
      <c r="B148" s="84"/>
      <c r="D148" s="86"/>
      <c r="E148" s="214"/>
      <c r="F148" s="88"/>
      <c r="G148" s="86"/>
      <c r="H148" s="86"/>
      <c r="I148" s="89"/>
    </row>
    <row r="149" spans="2:9" s="85" customFormat="1" ht="15" customHeight="1">
      <c r="B149" s="84"/>
      <c r="D149" s="86"/>
      <c r="E149" s="214"/>
      <c r="F149" s="88"/>
      <c r="G149" s="86"/>
      <c r="H149" s="86"/>
      <c r="I149" s="89"/>
    </row>
    <row r="150" spans="2:9" s="85" customFormat="1" ht="15" customHeight="1">
      <c r="B150" s="84"/>
      <c r="D150" s="86"/>
      <c r="E150" s="214"/>
      <c r="F150" s="88"/>
      <c r="G150" s="86"/>
      <c r="H150" s="86"/>
      <c r="I150" s="89"/>
    </row>
    <row r="151" spans="2:9" s="85" customFormat="1" ht="15" customHeight="1">
      <c r="B151" s="84"/>
      <c r="D151" s="86"/>
      <c r="E151" s="214"/>
      <c r="F151" s="88"/>
      <c r="G151" s="86"/>
      <c r="H151" s="86"/>
      <c r="I151" s="89"/>
    </row>
    <row r="152" spans="2:9" s="85" customFormat="1" ht="15" customHeight="1">
      <c r="B152" s="84"/>
      <c r="D152" s="86"/>
      <c r="E152" s="214"/>
      <c r="F152" s="88"/>
      <c r="G152" s="86"/>
      <c r="H152" s="86"/>
      <c r="I152" s="89"/>
    </row>
    <row r="153" spans="2:9" s="85" customFormat="1" ht="15" customHeight="1">
      <c r="B153" s="84"/>
      <c r="D153" s="86"/>
      <c r="E153" s="214"/>
      <c r="F153" s="88"/>
      <c r="G153" s="86"/>
      <c r="H153" s="86"/>
      <c r="I153" s="89"/>
    </row>
    <row r="154" spans="2:9" s="85" customFormat="1" ht="15" customHeight="1">
      <c r="B154" s="84"/>
      <c r="D154" s="86"/>
      <c r="E154" s="214"/>
      <c r="F154" s="88"/>
      <c r="G154" s="86"/>
      <c r="H154" s="86"/>
      <c r="I154" s="89"/>
    </row>
    <row r="155" spans="2:9" s="85" customFormat="1" ht="15" customHeight="1">
      <c r="B155" s="84"/>
      <c r="D155" s="86"/>
      <c r="E155" s="214"/>
      <c r="F155" s="88"/>
      <c r="G155" s="86"/>
      <c r="H155" s="86"/>
      <c r="I155" s="89"/>
    </row>
    <row r="156" spans="2:9" s="85" customFormat="1" ht="15" customHeight="1">
      <c r="B156" s="84"/>
      <c r="D156" s="86"/>
      <c r="E156" s="214"/>
      <c r="F156" s="88"/>
      <c r="G156" s="86"/>
      <c r="H156" s="86"/>
      <c r="I156" s="89"/>
    </row>
    <row r="157" spans="2:9" s="85" customFormat="1" ht="15" customHeight="1">
      <c r="B157" s="84"/>
      <c r="D157" s="86"/>
      <c r="E157" s="214"/>
      <c r="F157" s="88"/>
      <c r="G157" s="86"/>
      <c r="H157" s="86"/>
      <c r="I157" s="89"/>
    </row>
    <row r="158" spans="2:9" s="85" customFormat="1" ht="15" customHeight="1">
      <c r="B158" s="84"/>
      <c r="D158" s="86"/>
      <c r="E158" s="214"/>
      <c r="F158" s="88"/>
      <c r="G158" s="86"/>
      <c r="H158" s="86"/>
      <c r="I158" s="89"/>
    </row>
    <row r="159" spans="2:9" s="85" customFormat="1" ht="15" customHeight="1">
      <c r="B159" s="84"/>
      <c r="D159" s="86"/>
      <c r="E159" s="214"/>
      <c r="F159" s="88"/>
      <c r="G159" s="86"/>
      <c r="H159" s="86"/>
      <c r="I159" s="89"/>
    </row>
    <row r="160" spans="2:9" s="85" customFormat="1" ht="15" customHeight="1">
      <c r="B160" s="84"/>
      <c r="D160" s="86"/>
      <c r="E160" s="214"/>
      <c r="F160" s="88"/>
      <c r="G160" s="86"/>
      <c r="H160" s="86"/>
      <c r="I160" s="89"/>
    </row>
    <row r="161" spans="2:9" s="85" customFormat="1" ht="15" customHeight="1">
      <c r="B161" s="84"/>
      <c r="D161" s="86"/>
      <c r="E161" s="214"/>
      <c r="F161" s="88"/>
      <c r="G161" s="86"/>
      <c r="H161" s="86"/>
      <c r="I161" s="89"/>
    </row>
    <row r="162" spans="2:9" s="85" customFormat="1" ht="15" customHeight="1">
      <c r="B162" s="84"/>
      <c r="D162" s="86"/>
      <c r="E162" s="214"/>
      <c r="F162" s="88"/>
      <c r="G162" s="86"/>
      <c r="H162" s="86"/>
      <c r="I162" s="89"/>
    </row>
    <row r="163" spans="2:9" s="85" customFormat="1" ht="15" customHeight="1">
      <c r="B163" s="84"/>
      <c r="D163" s="86"/>
      <c r="E163" s="214"/>
      <c r="F163" s="88"/>
      <c r="G163" s="86"/>
      <c r="H163" s="86"/>
      <c r="I163" s="89"/>
    </row>
    <row r="164" spans="2:9" s="85" customFormat="1" ht="15" customHeight="1">
      <c r="B164" s="84"/>
      <c r="D164" s="86"/>
      <c r="E164" s="214"/>
      <c r="F164" s="88"/>
      <c r="G164" s="86"/>
      <c r="H164" s="86"/>
      <c r="I164" s="89"/>
    </row>
    <row r="165" spans="2:9" s="85" customFormat="1" ht="15" customHeight="1">
      <c r="B165" s="84"/>
      <c r="D165" s="86"/>
      <c r="E165" s="214"/>
      <c r="F165" s="88"/>
      <c r="G165" s="86"/>
      <c r="H165" s="86"/>
      <c r="I165" s="89"/>
    </row>
    <row r="166" spans="2:9" s="85" customFormat="1" ht="15" customHeight="1">
      <c r="B166" s="84"/>
      <c r="D166" s="86"/>
      <c r="E166" s="214"/>
      <c r="F166" s="88"/>
      <c r="G166" s="86"/>
      <c r="H166" s="86"/>
      <c r="I166" s="89"/>
    </row>
    <row r="167" spans="2:9" s="85" customFormat="1" ht="15" customHeight="1">
      <c r="B167" s="84"/>
      <c r="D167" s="86"/>
      <c r="E167" s="214"/>
      <c r="F167" s="88"/>
      <c r="G167" s="86"/>
      <c r="H167" s="86"/>
      <c r="I167" s="89"/>
    </row>
    <row r="168" spans="2:9" s="85" customFormat="1" ht="15" customHeight="1">
      <c r="B168" s="84"/>
      <c r="D168" s="86"/>
      <c r="E168" s="214"/>
      <c r="F168" s="88"/>
      <c r="G168" s="86"/>
      <c r="H168" s="86"/>
      <c r="I168" s="89"/>
    </row>
    <row r="169" spans="2:9" s="85" customFormat="1" ht="15" customHeight="1">
      <c r="B169" s="84"/>
      <c r="D169" s="86"/>
      <c r="E169" s="214"/>
      <c r="F169" s="88"/>
      <c r="G169" s="86"/>
      <c r="H169" s="86"/>
      <c r="I169" s="89"/>
    </row>
    <row r="170" spans="2:9" s="85" customFormat="1" ht="15" customHeight="1">
      <c r="B170" s="84"/>
      <c r="D170" s="86"/>
      <c r="E170" s="214"/>
      <c r="F170" s="88"/>
      <c r="G170" s="86"/>
      <c r="H170" s="86"/>
      <c r="I170" s="89"/>
    </row>
    <row r="171" spans="2:9" s="85" customFormat="1" ht="15" customHeight="1">
      <c r="B171" s="84"/>
      <c r="D171" s="86"/>
      <c r="E171" s="214"/>
      <c r="F171" s="88"/>
      <c r="G171" s="86"/>
      <c r="H171" s="86"/>
      <c r="I171" s="89"/>
    </row>
    <row r="172" spans="2:9" s="85" customFormat="1" ht="15" customHeight="1">
      <c r="B172" s="84"/>
      <c r="D172" s="86"/>
      <c r="E172" s="214"/>
      <c r="F172" s="88"/>
      <c r="G172" s="86"/>
      <c r="H172" s="86"/>
      <c r="I172" s="89"/>
    </row>
    <row r="173" spans="2:9" s="85" customFormat="1" ht="15" customHeight="1">
      <c r="B173" s="84"/>
      <c r="D173" s="86"/>
      <c r="E173" s="214"/>
      <c r="F173" s="88"/>
      <c r="G173" s="86"/>
      <c r="H173" s="86"/>
      <c r="I173" s="89"/>
    </row>
    <row r="174" spans="2:9" s="85" customFormat="1" ht="15" customHeight="1">
      <c r="B174" s="84"/>
      <c r="D174" s="86"/>
      <c r="E174" s="214"/>
      <c r="F174" s="88"/>
      <c r="G174" s="86"/>
      <c r="H174" s="86"/>
      <c r="I174" s="89"/>
    </row>
    <row r="175" spans="2:9" s="85" customFormat="1" ht="15" customHeight="1">
      <c r="B175" s="84"/>
      <c r="D175" s="86"/>
      <c r="E175" s="214"/>
      <c r="F175" s="88"/>
      <c r="G175" s="86"/>
      <c r="H175" s="86"/>
      <c r="I175" s="89"/>
    </row>
    <row r="176" spans="2:9" s="85" customFormat="1" ht="15" customHeight="1">
      <c r="B176" s="84"/>
      <c r="D176" s="86"/>
      <c r="E176" s="214"/>
      <c r="F176" s="88"/>
      <c r="G176" s="86"/>
      <c r="H176" s="86"/>
      <c r="I176" s="89"/>
    </row>
    <row r="177" spans="2:9" s="85" customFormat="1" ht="15" customHeight="1">
      <c r="B177" s="84"/>
      <c r="D177" s="86"/>
      <c r="E177" s="214"/>
      <c r="F177" s="88"/>
      <c r="G177" s="86"/>
      <c r="H177" s="86"/>
      <c r="I177" s="89"/>
    </row>
    <row r="178" spans="2:9" s="85" customFormat="1" ht="15" customHeight="1">
      <c r="B178" s="84"/>
      <c r="D178" s="86"/>
      <c r="E178" s="214"/>
      <c r="F178" s="88"/>
      <c r="G178" s="86"/>
      <c r="H178" s="86"/>
      <c r="I178" s="89"/>
    </row>
    <row r="179" spans="2:9" s="85" customFormat="1" ht="15" customHeight="1">
      <c r="B179" s="84"/>
      <c r="D179" s="86"/>
      <c r="E179" s="214"/>
      <c r="F179" s="88"/>
      <c r="G179" s="86"/>
      <c r="H179" s="86"/>
      <c r="I179" s="89"/>
    </row>
    <row r="180" spans="2:9" s="85" customFormat="1" ht="15" customHeight="1">
      <c r="B180" s="84"/>
      <c r="D180" s="86"/>
      <c r="E180" s="214"/>
      <c r="F180" s="88"/>
      <c r="G180" s="86"/>
      <c r="H180" s="86"/>
      <c r="I180" s="89"/>
    </row>
    <row r="181" spans="2:9" s="85" customFormat="1" ht="15" customHeight="1">
      <c r="B181" s="84"/>
      <c r="D181" s="86"/>
      <c r="E181" s="214"/>
      <c r="F181" s="88"/>
      <c r="G181" s="86"/>
      <c r="H181" s="86"/>
      <c r="I181" s="89"/>
    </row>
    <row r="182" spans="2:9" s="85" customFormat="1" ht="15" customHeight="1">
      <c r="B182" s="84"/>
      <c r="D182" s="86"/>
      <c r="E182" s="214"/>
      <c r="F182" s="88"/>
      <c r="G182" s="86"/>
      <c r="H182" s="86"/>
      <c r="I182" s="89"/>
    </row>
    <row r="183" spans="2:9" s="85" customFormat="1" ht="15" customHeight="1">
      <c r="B183" s="84"/>
      <c r="D183" s="86"/>
      <c r="E183" s="214"/>
      <c r="F183" s="88"/>
      <c r="G183" s="86"/>
      <c r="H183" s="86"/>
      <c r="I183" s="89"/>
    </row>
    <row r="184" spans="2:9" s="85" customFormat="1" ht="15" customHeight="1">
      <c r="B184" s="84"/>
      <c r="D184" s="86"/>
      <c r="E184" s="214"/>
      <c r="F184" s="88"/>
      <c r="G184" s="86"/>
      <c r="H184" s="86"/>
      <c r="I184" s="89"/>
    </row>
    <row r="185" spans="2:9" s="85" customFormat="1" ht="15" customHeight="1">
      <c r="B185" s="84"/>
      <c r="D185" s="86"/>
      <c r="E185" s="214"/>
      <c r="F185" s="88"/>
      <c r="G185" s="86"/>
      <c r="H185" s="86"/>
      <c r="I185" s="89"/>
    </row>
    <row r="186" spans="2:9" s="85" customFormat="1" ht="15" customHeight="1">
      <c r="B186" s="84"/>
      <c r="D186" s="86"/>
      <c r="E186" s="214"/>
      <c r="F186" s="88"/>
      <c r="G186" s="86"/>
      <c r="H186" s="86"/>
      <c r="I186" s="89"/>
    </row>
    <row r="187" spans="2:9" s="85" customFormat="1" ht="15" customHeight="1">
      <c r="B187" s="84"/>
      <c r="D187" s="86"/>
      <c r="E187" s="214"/>
      <c r="F187" s="88"/>
      <c r="G187" s="86"/>
      <c r="H187" s="86"/>
      <c r="I187" s="89"/>
    </row>
    <row r="188" spans="2:9" s="85" customFormat="1" ht="15" customHeight="1">
      <c r="B188" s="84"/>
      <c r="D188" s="86"/>
      <c r="E188" s="214"/>
      <c r="F188" s="88"/>
      <c r="G188" s="86"/>
      <c r="H188" s="86"/>
      <c r="I188" s="89"/>
    </row>
    <row r="189" spans="2:9" s="85" customFormat="1" ht="15" customHeight="1">
      <c r="B189" s="84"/>
      <c r="D189" s="86"/>
      <c r="E189" s="214"/>
      <c r="F189" s="88"/>
      <c r="G189" s="86"/>
      <c r="H189" s="86"/>
      <c r="I189" s="89"/>
    </row>
    <row r="190" spans="2:9" s="85" customFormat="1" ht="15" customHeight="1">
      <c r="B190" s="84"/>
      <c r="D190" s="86"/>
      <c r="E190" s="214"/>
      <c r="F190" s="88"/>
      <c r="G190" s="86"/>
      <c r="H190" s="86"/>
      <c r="I190" s="89"/>
    </row>
    <row r="191" spans="2:9" s="85" customFormat="1" ht="15" customHeight="1">
      <c r="B191" s="84"/>
      <c r="D191" s="86"/>
      <c r="E191" s="214"/>
      <c r="F191" s="88"/>
      <c r="G191" s="86"/>
      <c r="H191" s="86"/>
      <c r="I191" s="89"/>
    </row>
    <row r="192" spans="2:9" s="85" customFormat="1" ht="15" customHeight="1">
      <c r="B192" s="84"/>
      <c r="D192" s="86"/>
      <c r="E192" s="214"/>
      <c r="F192" s="88"/>
      <c r="G192" s="86"/>
      <c r="H192" s="86"/>
      <c r="I192" s="89"/>
    </row>
    <row r="193" spans="2:9" s="85" customFormat="1" ht="15" customHeight="1">
      <c r="B193" s="84"/>
      <c r="D193" s="86"/>
      <c r="E193" s="214"/>
      <c r="F193" s="88"/>
      <c r="G193" s="86"/>
      <c r="H193" s="86"/>
      <c r="I193" s="89"/>
    </row>
    <row r="194" spans="2:9" s="85" customFormat="1" ht="15" customHeight="1">
      <c r="B194" s="84"/>
      <c r="D194" s="86"/>
      <c r="E194" s="214"/>
      <c r="F194" s="88"/>
      <c r="G194" s="86"/>
      <c r="H194" s="86"/>
      <c r="I194" s="89"/>
    </row>
    <row r="195" spans="2:9" s="85" customFormat="1" ht="15" customHeight="1">
      <c r="B195" s="84"/>
      <c r="D195" s="86"/>
      <c r="E195" s="214"/>
      <c r="F195" s="88"/>
      <c r="G195" s="86"/>
      <c r="H195" s="86"/>
      <c r="I195" s="89"/>
    </row>
    <row r="196" spans="2:9" s="85" customFormat="1" ht="15" customHeight="1">
      <c r="B196" s="84"/>
      <c r="D196" s="86"/>
      <c r="E196" s="214"/>
      <c r="F196" s="88"/>
      <c r="G196" s="86"/>
      <c r="H196" s="86"/>
      <c r="I196" s="89"/>
    </row>
    <row r="197" spans="2:9" s="85" customFormat="1" ht="15" customHeight="1">
      <c r="B197" s="84"/>
      <c r="D197" s="86"/>
      <c r="E197" s="214"/>
      <c r="F197" s="88"/>
      <c r="G197" s="86"/>
      <c r="H197" s="86"/>
      <c r="I197" s="89"/>
    </row>
    <row r="198" spans="2:9" s="85" customFormat="1" ht="15" customHeight="1">
      <c r="B198" s="84"/>
      <c r="D198" s="86"/>
      <c r="E198" s="214"/>
      <c r="F198" s="88"/>
      <c r="G198" s="86"/>
      <c r="H198" s="86"/>
      <c r="I198" s="89"/>
    </row>
    <row r="199" spans="2:9" s="85" customFormat="1" ht="15" customHeight="1">
      <c r="B199" s="84"/>
      <c r="D199" s="86"/>
      <c r="E199" s="214"/>
      <c r="F199" s="88"/>
      <c r="G199" s="86"/>
      <c r="H199" s="86"/>
      <c r="I199" s="89"/>
    </row>
    <row r="200" spans="2:9" s="85" customFormat="1" ht="15" customHeight="1">
      <c r="B200" s="84"/>
      <c r="D200" s="86"/>
      <c r="E200" s="214"/>
      <c r="F200" s="88"/>
      <c r="G200" s="86"/>
      <c r="H200" s="86"/>
      <c r="I200" s="89"/>
    </row>
    <row r="201" spans="2:9" s="85" customFormat="1" ht="15" customHeight="1">
      <c r="B201" s="84"/>
      <c r="D201" s="86"/>
      <c r="E201" s="214"/>
      <c r="F201" s="88"/>
      <c r="G201" s="86"/>
      <c r="H201" s="86"/>
      <c r="I201" s="89"/>
    </row>
    <row r="202" spans="2:9" s="85" customFormat="1" ht="15" customHeight="1">
      <c r="B202" s="84"/>
      <c r="D202" s="86"/>
      <c r="E202" s="214"/>
      <c r="F202" s="88"/>
      <c r="G202" s="86"/>
      <c r="H202" s="86"/>
      <c r="I202" s="89"/>
    </row>
    <row r="203" spans="2:9" s="85" customFormat="1" ht="15" customHeight="1">
      <c r="B203" s="84"/>
      <c r="D203" s="86"/>
      <c r="E203" s="214"/>
      <c r="F203" s="88"/>
      <c r="G203" s="86"/>
      <c r="H203" s="86"/>
      <c r="I203" s="89"/>
    </row>
    <row r="204" spans="2:9" s="85" customFormat="1" ht="15" customHeight="1">
      <c r="B204" s="84"/>
      <c r="D204" s="86"/>
      <c r="E204" s="214"/>
      <c r="F204" s="88"/>
      <c r="G204" s="86"/>
      <c r="H204" s="86"/>
      <c r="I204" s="89"/>
    </row>
    <row r="205" spans="2:9" s="85" customFormat="1" ht="15" customHeight="1">
      <c r="B205" s="84"/>
      <c r="D205" s="86"/>
      <c r="E205" s="214"/>
      <c r="F205" s="88"/>
      <c r="G205" s="86"/>
      <c r="H205" s="86"/>
      <c r="I205" s="89"/>
    </row>
    <row r="206" spans="2:9" s="85" customFormat="1" ht="15" customHeight="1">
      <c r="B206" s="84"/>
      <c r="D206" s="86"/>
      <c r="E206" s="214"/>
      <c r="F206" s="88"/>
      <c r="G206" s="86"/>
      <c r="H206" s="86"/>
      <c r="I206" s="89"/>
    </row>
    <row r="207" spans="2:9" s="85" customFormat="1" ht="15" customHeight="1">
      <c r="B207" s="84"/>
      <c r="D207" s="86"/>
      <c r="E207" s="214"/>
      <c r="F207" s="88"/>
      <c r="G207" s="86"/>
      <c r="H207" s="86"/>
      <c r="I207" s="89"/>
    </row>
    <row r="208" spans="2:9" s="85" customFormat="1" ht="15" customHeight="1">
      <c r="B208" s="84"/>
      <c r="D208" s="86"/>
      <c r="E208" s="214"/>
      <c r="F208" s="88"/>
      <c r="G208" s="86"/>
      <c r="H208" s="86"/>
      <c r="I208" s="89"/>
    </row>
    <row r="209" spans="2:9" s="85" customFormat="1" ht="15" customHeight="1">
      <c r="B209" s="84"/>
      <c r="D209" s="86"/>
      <c r="E209" s="214"/>
      <c r="F209" s="88"/>
      <c r="G209" s="86"/>
      <c r="H209" s="86"/>
      <c r="I209" s="89"/>
    </row>
    <row r="210" spans="2:9" s="85" customFormat="1" ht="15" customHeight="1">
      <c r="B210" s="84"/>
      <c r="D210" s="86"/>
      <c r="E210" s="214"/>
      <c r="F210" s="88"/>
      <c r="G210" s="86"/>
      <c r="H210" s="86"/>
      <c r="I210" s="89"/>
    </row>
    <row r="211" spans="2:9" s="85" customFormat="1" ht="15" customHeight="1">
      <c r="B211" s="84"/>
      <c r="D211" s="86"/>
      <c r="E211" s="214"/>
      <c r="F211" s="88"/>
      <c r="G211" s="86"/>
      <c r="H211" s="86"/>
      <c r="I211" s="89"/>
    </row>
    <row r="212" spans="2:9" s="85" customFormat="1" ht="15" customHeight="1">
      <c r="B212" s="84"/>
      <c r="D212" s="86"/>
      <c r="E212" s="214"/>
      <c r="F212" s="88"/>
      <c r="G212" s="86"/>
      <c r="H212" s="86"/>
      <c r="I212" s="89"/>
    </row>
    <row r="213" spans="2:9" s="85" customFormat="1" ht="15" customHeight="1">
      <c r="B213" s="84"/>
      <c r="D213" s="86"/>
      <c r="E213" s="214"/>
      <c r="F213" s="88"/>
      <c r="G213" s="86"/>
      <c r="H213" s="86"/>
      <c r="I213" s="89"/>
    </row>
    <row r="214" spans="2:9" s="85" customFormat="1" ht="15" customHeight="1">
      <c r="B214" s="84"/>
      <c r="D214" s="86"/>
      <c r="E214" s="214"/>
      <c r="F214" s="88"/>
      <c r="G214" s="86"/>
      <c r="H214" s="86"/>
      <c r="I214" s="89"/>
    </row>
    <row r="215" spans="2:9" s="85" customFormat="1" ht="15" customHeight="1">
      <c r="B215" s="84"/>
      <c r="D215" s="86"/>
      <c r="E215" s="214"/>
      <c r="F215" s="88"/>
      <c r="G215" s="86"/>
      <c r="H215" s="86"/>
      <c r="I215" s="89"/>
    </row>
    <row r="216" spans="2:9" s="85" customFormat="1" ht="15" customHeight="1">
      <c r="B216" s="84"/>
      <c r="D216" s="86"/>
      <c r="E216" s="214"/>
      <c r="F216" s="88"/>
      <c r="G216" s="86"/>
      <c r="H216" s="86"/>
      <c r="I216" s="89"/>
    </row>
    <row r="217" spans="2:9" s="85" customFormat="1" ht="15" customHeight="1">
      <c r="B217" s="84"/>
      <c r="D217" s="86"/>
      <c r="E217" s="214"/>
      <c r="F217" s="88"/>
      <c r="G217" s="86"/>
      <c r="H217" s="86"/>
      <c r="I217" s="89"/>
    </row>
    <row r="218" spans="2:9" s="85" customFormat="1" ht="15" customHeight="1">
      <c r="B218" s="84"/>
      <c r="D218" s="86"/>
      <c r="E218" s="214"/>
      <c r="F218" s="88"/>
      <c r="G218" s="86"/>
      <c r="H218" s="86"/>
      <c r="I218" s="89"/>
    </row>
    <row r="219" spans="2:9" s="85" customFormat="1" ht="15" customHeight="1">
      <c r="B219" s="84"/>
      <c r="D219" s="86"/>
      <c r="E219" s="214"/>
      <c r="F219" s="88"/>
      <c r="G219" s="86"/>
      <c r="H219" s="86"/>
      <c r="I219" s="89"/>
    </row>
    <row r="220" spans="2:9" s="85" customFormat="1" ht="15" customHeight="1">
      <c r="B220" s="84"/>
      <c r="D220" s="86"/>
      <c r="E220" s="214"/>
      <c r="F220" s="88"/>
      <c r="G220" s="86"/>
      <c r="H220" s="86"/>
      <c r="I220" s="89"/>
    </row>
    <row r="221" spans="2:9" s="85" customFormat="1" ht="15" customHeight="1">
      <c r="B221" s="84"/>
      <c r="D221" s="86"/>
      <c r="E221" s="214"/>
      <c r="F221" s="88"/>
      <c r="G221" s="86"/>
      <c r="H221" s="86"/>
      <c r="I221" s="89"/>
    </row>
    <row r="222" spans="2:9" s="85" customFormat="1" ht="15" customHeight="1">
      <c r="B222" s="84"/>
      <c r="D222" s="86"/>
      <c r="E222" s="214"/>
      <c r="F222" s="88"/>
      <c r="G222" s="86"/>
      <c r="H222" s="86"/>
      <c r="I222" s="89"/>
    </row>
    <row r="223" spans="2:9" s="85" customFormat="1" ht="15" customHeight="1">
      <c r="B223" s="84"/>
      <c r="D223" s="86"/>
      <c r="E223" s="214"/>
      <c r="F223" s="88"/>
      <c r="G223" s="86"/>
      <c r="H223" s="86"/>
      <c r="I223" s="89"/>
    </row>
    <row r="224" spans="2:9" s="85" customFormat="1" ht="15" customHeight="1">
      <c r="B224" s="84"/>
      <c r="D224" s="86"/>
      <c r="E224" s="214"/>
      <c r="F224" s="88"/>
      <c r="G224" s="86"/>
      <c r="H224" s="86"/>
      <c r="I224" s="89"/>
    </row>
    <row r="225" spans="2:9" s="85" customFormat="1" ht="15" customHeight="1">
      <c r="B225" s="84"/>
      <c r="D225" s="86"/>
      <c r="E225" s="214"/>
      <c r="F225" s="88"/>
      <c r="G225" s="86"/>
      <c r="H225" s="86"/>
      <c r="I225" s="89"/>
    </row>
    <row r="226" spans="2:9" s="85" customFormat="1" ht="15" customHeight="1">
      <c r="B226" s="84"/>
      <c r="D226" s="86"/>
      <c r="E226" s="214"/>
      <c r="F226" s="88"/>
      <c r="G226" s="86"/>
      <c r="H226" s="86"/>
      <c r="I226" s="89"/>
    </row>
    <row r="227" spans="2:9" s="85" customFormat="1" ht="15" customHeight="1">
      <c r="B227" s="84"/>
      <c r="D227" s="86"/>
      <c r="E227" s="214"/>
      <c r="F227" s="88"/>
      <c r="G227" s="86"/>
      <c r="H227" s="86"/>
      <c r="I227" s="89"/>
    </row>
    <row r="228" spans="2:9" s="85" customFormat="1" ht="15" customHeight="1">
      <c r="B228" s="84"/>
      <c r="D228" s="86"/>
      <c r="E228" s="214"/>
      <c r="F228" s="88"/>
      <c r="G228" s="86"/>
      <c r="H228" s="86"/>
      <c r="I228" s="89"/>
    </row>
    <row r="229" spans="2:9" s="85" customFormat="1" ht="15" customHeight="1">
      <c r="B229" s="84"/>
      <c r="D229" s="86"/>
      <c r="E229" s="214"/>
      <c r="F229" s="88"/>
      <c r="G229" s="86"/>
      <c r="H229" s="86"/>
      <c r="I229" s="89"/>
    </row>
    <row r="230" spans="2:9" s="85" customFormat="1" ht="15" customHeight="1">
      <c r="B230" s="84"/>
      <c r="D230" s="86"/>
      <c r="E230" s="214"/>
      <c r="F230" s="88"/>
      <c r="G230" s="86"/>
      <c r="H230" s="86"/>
      <c r="I230" s="89"/>
    </row>
    <row r="231" spans="2:9" s="85" customFormat="1" ht="15" customHeight="1">
      <c r="B231" s="84"/>
      <c r="D231" s="86"/>
      <c r="E231" s="214"/>
      <c r="F231" s="88"/>
      <c r="G231" s="86"/>
      <c r="H231" s="86"/>
      <c r="I231" s="89"/>
    </row>
    <row r="232" spans="2:9" s="85" customFormat="1" ht="15" customHeight="1">
      <c r="B232" s="84"/>
      <c r="D232" s="86"/>
      <c r="E232" s="214"/>
      <c r="F232" s="88"/>
      <c r="G232" s="86"/>
      <c r="H232" s="86"/>
      <c r="I232" s="89"/>
    </row>
    <row r="233" spans="2:9" s="85" customFormat="1" ht="15" customHeight="1">
      <c r="B233" s="84"/>
      <c r="D233" s="86"/>
      <c r="E233" s="214"/>
      <c r="F233" s="88"/>
      <c r="G233" s="86"/>
      <c r="H233" s="86"/>
      <c r="I233" s="89"/>
    </row>
    <row r="234" spans="2:9" s="85" customFormat="1" ht="15" customHeight="1">
      <c r="B234" s="84"/>
      <c r="D234" s="86"/>
      <c r="E234" s="214"/>
      <c r="F234" s="88"/>
      <c r="G234" s="86"/>
      <c r="H234" s="86"/>
      <c r="I234" s="89"/>
    </row>
    <row r="235" spans="2:9" s="85" customFormat="1" ht="15" customHeight="1">
      <c r="B235" s="84"/>
      <c r="D235" s="86"/>
      <c r="E235" s="214"/>
      <c r="F235" s="88"/>
      <c r="G235" s="86"/>
      <c r="H235" s="86"/>
      <c r="I235" s="89"/>
    </row>
    <row r="236" spans="2:9" s="85" customFormat="1" ht="15" customHeight="1">
      <c r="B236" s="84"/>
      <c r="D236" s="86"/>
      <c r="E236" s="214"/>
      <c r="F236" s="88"/>
      <c r="G236" s="86"/>
      <c r="H236" s="86"/>
      <c r="I236" s="89"/>
    </row>
    <row r="237" spans="2:9" s="85" customFormat="1" ht="15" customHeight="1">
      <c r="B237" s="84"/>
      <c r="D237" s="86"/>
      <c r="E237" s="214"/>
      <c r="F237" s="88"/>
      <c r="G237" s="86"/>
      <c r="H237" s="86"/>
      <c r="I237" s="89"/>
    </row>
    <row r="238" spans="2:9" s="85" customFormat="1" ht="15" customHeight="1">
      <c r="B238" s="84"/>
      <c r="D238" s="86"/>
      <c r="E238" s="214"/>
      <c r="F238" s="88"/>
      <c r="G238" s="86"/>
      <c r="H238" s="86"/>
      <c r="I238" s="89"/>
    </row>
    <row r="239" spans="2:9" s="85" customFormat="1" ht="15" customHeight="1">
      <c r="B239" s="84"/>
      <c r="D239" s="86"/>
      <c r="E239" s="214"/>
      <c r="F239" s="88"/>
      <c r="G239" s="86"/>
      <c r="H239" s="86"/>
      <c r="I239" s="89"/>
    </row>
    <row r="240" spans="2:9" s="85" customFormat="1" ht="15" customHeight="1">
      <c r="B240" s="84"/>
      <c r="D240" s="86"/>
      <c r="E240" s="214"/>
      <c r="F240" s="88"/>
      <c r="G240" s="86"/>
      <c r="H240" s="86"/>
      <c r="I240" s="89"/>
    </row>
    <row r="241" spans="2:9" s="85" customFormat="1" ht="15" customHeight="1">
      <c r="B241" s="84"/>
      <c r="D241" s="86"/>
      <c r="E241" s="214"/>
      <c r="F241" s="88"/>
      <c r="G241" s="86"/>
      <c r="H241" s="86"/>
      <c r="I241" s="89"/>
    </row>
    <row r="242" spans="2:9" s="85" customFormat="1" ht="15" customHeight="1">
      <c r="B242" s="84"/>
      <c r="D242" s="86"/>
      <c r="E242" s="214"/>
      <c r="F242" s="88"/>
      <c r="G242" s="86"/>
      <c r="H242" s="86"/>
      <c r="I242" s="89"/>
    </row>
    <row r="243" spans="2:9" s="85" customFormat="1" ht="15" customHeight="1">
      <c r="B243" s="84"/>
      <c r="D243" s="86"/>
      <c r="E243" s="214"/>
      <c r="F243" s="88"/>
      <c r="G243" s="86"/>
      <c r="H243" s="86"/>
      <c r="I243" s="89"/>
    </row>
    <row r="244" spans="2:9" s="85" customFormat="1" ht="15" customHeight="1">
      <c r="B244" s="84"/>
      <c r="D244" s="86"/>
      <c r="E244" s="214"/>
      <c r="F244" s="88"/>
      <c r="G244" s="86"/>
      <c r="H244" s="86"/>
      <c r="I244" s="89"/>
    </row>
    <row r="245" spans="2:9" s="85" customFormat="1" ht="15" customHeight="1">
      <c r="B245" s="84"/>
      <c r="D245" s="86"/>
      <c r="E245" s="214"/>
      <c r="F245" s="88"/>
      <c r="G245" s="86"/>
      <c r="H245" s="86"/>
      <c r="I245" s="89"/>
    </row>
    <row r="246" spans="2:9" s="85" customFormat="1" ht="15" customHeight="1">
      <c r="B246" s="84"/>
      <c r="D246" s="86"/>
      <c r="E246" s="214"/>
      <c r="F246" s="88"/>
      <c r="G246" s="86"/>
      <c r="H246" s="86"/>
      <c r="I246" s="89"/>
    </row>
    <row r="247" spans="2:9" s="85" customFormat="1" ht="15" customHeight="1">
      <c r="B247" s="84"/>
      <c r="D247" s="86"/>
      <c r="E247" s="214"/>
      <c r="F247" s="88"/>
      <c r="G247" s="86"/>
      <c r="H247" s="86"/>
      <c r="I247" s="89"/>
    </row>
    <row r="248" spans="2:9" s="85" customFormat="1" ht="15" customHeight="1">
      <c r="B248" s="84"/>
      <c r="D248" s="86"/>
      <c r="E248" s="214"/>
      <c r="F248" s="88"/>
      <c r="G248" s="86"/>
      <c r="H248" s="86"/>
      <c r="I248" s="89"/>
    </row>
    <row r="249" spans="2:9" s="85" customFormat="1" ht="15" customHeight="1">
      <c r="B249" s="84"/>
      <c r="D249" s="86"/>
      <c r="E249" s="214"/>
      <c r="F249" s="88"/>
      <c r="G249" s="86"/>
      <c r="H249" s="86"/>
      <c r="I249" s="89"/>
    </row>
    <row r="250" spans="2:9" s="85" customFormat="1" ht="15" customHeight="1">
      <c r="B250" s="84"/>
      <c r="D250" s="86"/>
      <c r="E250" s="214"/>
      <c r="F250" s="88"/>
      <c r="G250" s="86"/>
      <c r="H250" s="86"/>
      <c r="I250" s="89"/>
    </row>
    <row r="251" spans="2:9" s="85" customFormat="1" ht="15" customHeight="1">
      <c r="B251" s="84"/>
      <c r="D251" s="86"/>
      <c r="E251" s="214"/>
      <c r="F251" s="88"/>
      <c r="G251" s="86"/>
      <c r="H251" s="86"/>
      <c r="I251" s="89"/>
    </row>
    <row r="252" spans="2:9" s="85" customFormat="1" ht="15" customHeight="1">
      <c r="B252" s="84"/>
      <c r="D252" s="86"/>
      <c r="E252" s="214"/>
      <c r="F252" s="88"/>
      <c r="G252" s="86"/>
      <c r="H252" s="86"/>
      <c r="I252" s="89"/>
    </row>
    <row r="253" spans="2:9" s="85" customFormat="1" ht="15" customHeight="1">
      <c r="B253" s="84"/>
      <c r="D253" s="86"/>
      <c r="E253" s="214"/>
      <c r="F253" s="88"/>
      <c r="G253" s="86"/>
      <c r="H253" s="86"/>
      <c r="I253" s="89"/>
    </row>
    <row r="254" spans="2:9" s="85" customFormat="1" ht="15" customHeight="1">
      <c r="B254" s="84"/>
      <c r="D254" s="86"/>
      <c r="E254" s="214"/>
      <c r="F254" s="88"/>
      <c r="G254" s="86"/>
      <c r="H254" s="86"/>
      <c r="I254" s="89"/>
    </row>
    <row r="255" spans="2:9" s="85" customFormat="1" ht="15" customHeight="1">
      <c r="B255" s="84"/>
      <c r="D255" s="86"/>
      <c r="E255" s="214"/>
      <c r="F255" s="88"/>
      <c r="G255" s="86"/>
      <c r="H255" s="86"/>
      <c r="I255" s="89"/>
    </row>
    <row r="256" spans="2:9" s="85" customFormat="1" ht="15" customHeight="1">
      <c r="B256" s="84"/>
      <c r="D256" s="86"/>
      <c r="E256" s="214"/>
      <c r="F256" s="88"/>
      <c r="G256" s="86"/>
      <c r="H256" s="86"/>
      <c r="I256" s="89"/>
    </row>
    <row r="257" spans="2:9" s="85" customFormat="1" ht="15" customHeight="1">
      <c r="B257" s="84"/>
      <c r="D257" s="86"/>
      <c r="E257" s="214"/>
      <c r="F257" s="88"/>
      <c r="G257" s="86"/>
      <c r="H257" s="86"/>
      <c r="I257" s="89"/>
    </row>
    <row r="258" spans="2:9" s="85" customFormat="1" ht="15" customHeight="1">
      <c r="B258" s="84"/>
      <c r="D258" s="86"/>
      <c r="E258" s="214"/>
      <c r="F258" s="88"/>
      <c r="G258" s="86"/>
      <c r="H258" s="86"/>
      <c r="I258" s="89"/>
    </row>
    <row r="259" spans="2:9" s="85" customFormat="1" ht="15" customHeight="1">
      <c r="B259" s="84"/>
      <c r="D259" s="86"/>
      <c r="E259" s="214"/>
      <c r="F259" s="88"/>
      <c r="G259" s="86"/>
      <c r="H259" s="86"/>
      <c r="I259" s="89"/>
    </row>
    <row r="260" spans="2:9" s="85" customFormat="1" ht="15" customHeight="1">
      <c r="B260" s="84"/>
      <c r="D260" s="86"/>
      <c r="E260" s="214"/>
      <c r="F260" s="88"/>
      <c r="G260" s="86"/>
      <c r="H260" s="86"/>
      <c r="I260" s="89"/>
    </row>
    <row r="261" spans="2:9" s="85" customFormat="1" ht="15" customHeight="1">
      <c r="B261" s="84"/>
      <c r="D261" s="86"/>
      <c r="E261" s="214"/>
      <c r="F261" s="88"/>
      <c r="G261" s="86"/>
      <c r="H261" s="86"/>
      <c r="I261" s="89"/>
    </row>
    <row r="262" spans="2:9" s="85" customFormat="1" ht="15" customHeight="1">
      <c r="B262" s="84"/>
      <c r="D262" s="86"/>
      <c r="E262" s="214"/>
      <c r="F262" s="88"/>
      <c r="G262" s="86"/>
      <c r="H262" s="86"/>
      <c r="I262" s="89"/>
    </row>
    <row r="263" spans="2:9" s="85" customFormat="1" ht="15" customHeight="1">
      <c r="B263" s="84"/>
      <c r="D263" s="86"/>
      <c r="E263" s="214"/>
      <c r="F263" s="88"/>
      <c r="G263" s="86"/>
      <c r="H263" s="86"/>
      <c r="I263" s="89"/>
    </row>
    <row r="264" spans="2:9" s="85" customFormat="1" ht="15" customHeight="1">
      <c r="B264" s="84"/>
      <c r="D264" s="86"/>
      <c r="E264" s="214"/>
      <c r="F264" s="88"/>
      <c r="G264" s="86"/>
      <c r="H264" s="86"/>
      <c r="I264" s="89"/>
    </row>
    <row r="265" spans="2:9" s="85" customFormat="1" ht="15" customHeight="1">
      <c r="B265" s="84"/>
      <c r="D265" s="86"/>
      <c r="E265" s="214"/>
      <c r="F265" s="88"/>
      <c r="G265" s="86"/>
      <c r="H265" s="86"/>
      <c r="I265" s="89"/>
    </row>
    <row r="266" spans="2:9" s="85" customFormat="1" ht="15" customHeight="1">
      <c r="B266" s="84"/>
      <c r="D266" s="86"/>
      <c r="E266" s="214"/>
      <c r="F266" s="88"/>
      <c r="G266" s="86"/>
      <c r="H266" s="86"/>
      <c r="I266" s="89"/>
    </row>
    <row r="267" spans="2:9" s="85" customFormat="1" ht="15" customHeight="1">
      <c r="B267" s="84"/>
      <c r="D267" s="86"/>
      <c r="E267" s="214"/>
      <c r="F267" s="88"/>
      <c r="G267" s="86"/>
      <c r="H267" s="86"/>
      <c r="I267" s="89"/>
    </row>
    <row r="268" spans="2:9" s="85" customFormat="1" ht="15" customHeight="1">
      <c r="B268" s="84"/>
      <c r="D268" s="86"/>
      <c r="E268" s="214"/>
      <c r="F268" s="88"/>
      <c r="G268" s="86"/>
      <c r="H268" s="86"/>
      <c r="I268" s="89"/>
    </row>
    <row r="269" spans="2:9" s="85" customFormat="1" ht="15" customHeight="1">
      <c r="B269" s="84"/>
      <c r="D269" s="86"/>
      <c r="E269" s="214"/>
      <c r="F269" s="88"/>
      <c r="G269" s="86"/>
      <c r="H269" s="86"/>
      <c r="I269" s="89"/>
    </row>
    <row r="270" spans="2:9" s="85" customFormat="1" ht="15" customHeight="1">
      <c r="B270" s="84"/>
      <c r="D270" s="86"/>
      <c r="E270" s="214"/>
      <c r="F270" s="88"/>
      <c r="G270" s="86"/>
      <c r="H270" s="86"/>
      <c r="I270" s="89"/>
    </row>
    <row r="271" spans="2:9" s="85" customFormat="1" ht="15" customHeight="1">
      <c r="B271" s="84"/>
      <c r="D271" s="86"/>
      <c r="E271" s="214"/>
      <c r="F271" s="88"/>
      <c r="G271" s="86"/>
      <c r="H271" s="86"/>
      <c r="I271" s="89"/>
    </row>
    <row r="272" spans="2:9" s="85" customFormat="1" ht="15" customHeight="1">
      <c r="B272" s="84"/>
      <c r="D272" s="86"/>
      <c r="E272" s="214"/>
      <c r="F272" s="88"/>
      <c r="G272" s="86"/>
      <c r="H272" s="86"/>
      <c r="I272" s="89"/>
    </row>
    <row r="273" spans="2:9" s="85" customFormat="1" ht="15" customHeight="1">
      <c r="B273" s="84"/>
      <c r="D273" s="86"/>
      <c r="E273" s="214"/>
      <c r="F273" s="88"/>
      <c r="G273" s="86"/>
      <c r="H273" s="86"/>
      <c r="I273" s="89"/>
    </row>
    <row r="274" spans="2:9" s="85" customFormat="1" ht="15" customHeight="1">
      <c r="B274" s="84"/>
      <c r="D274" s="86"/>
      <c r="E274" s="214"/>
      <c r="F274" s="88"/>
      <c r="G274" s="86"/>
      <c r="H274" s="86"/>
      <c r="I274" s="89"/>
    </row>
    <row r="275" spans="2:9" s="85" customFormat="1" ht="15" customHeight="1">
      <c r="B275" s="84"/>
      <c r="D275" s="86"/>
      <c r="E275" s="214"/>
      <c r="F275" s="88"/>
      <c r="G275" s="86"/>
      <c r="H275" s="86"/>
      <c r="I275" s="89"/>
    </row>
    <row r="276" spans="2:9" s="85" customFormat="1" ht="15" customHeight="1">
      <c r="B276" s="84"/>
      <c r="D276" s="86"/>
      <c r="E276" s="214"/>
      <c r="F276" s="88"/>
      <c r="G276" s="86"/>
      <c r="H276" s="86"/>
      <c r="I276" s="89"/>
    </row>
    <row r="277" spans="2:9" s="85" customFormat="1" ht="15" customHeight="1">
      <c r="B277" s="84"/>
      <c r="D277" s="86"/>
      <c r="E277" s="214"/>
      <c r="F277" s="88"/>
      <c r="G277" s="86"/>
      <c r="H277" s="86"/>
      <c r="I277" s="89"/>
    </row>
    <row r="278" spans="2:9" s="85" customFormat="1" ht="15" customHeight="1">
      <c r="B278" s="84"/>
      <c r="D278" s="86"/>
      <c r="E278" s="214"/>
      <c r="F278" s="88"/>
      <c r="G278" s="86"/>
      <c r="H278" s="86"/>
      <c r="I278" s="89"/>
    </row>
    <row r="279" spans="2:9" s="85" customFormat="1" ht="15" customHeight="1">
      <c r="B279" s="84"/>
      <c r="D279" s="86"/>
      <c r="E279" s="214"/>
      <c r="F279" s="88"/>
      <c r="G279" s="86"/>
      <c r="H279" s="86"/>
      <c r="I279" s="89"/>
    </row>
    <row r="280" spans="2:9" s="85" customFormat="1" ht="15" customHeight="1">
      <c r="B280" s="84"/>
      <c r="D280" s="86"/>
      <c r="E280" s="214"/>
      <c r="F280" s="88"/>
      <c r="G280" s="86"/>
      <c r="H280" s="86"/>
      <c r="I280" s="89"/>
    </row>
    <row r="281" spans="2:9" s="85" customFormat="1" ht="15" customHeight="1">
      <c r="B281" s="84"/>
      <c r="D281" s="86"/>
      <c r="E281" s="214"/>
      <c r="F281" s="88"/>
      <c r="G281" s="86"/>
      <c r="H281" s="86"/>
      <c r="I281" s="89"/>
    </row>
    <row r="282" spans="2:9" s="85" customFormat="1" ht="15" customHeight="1">
      <c r="B282" s="84"/>
      <c r="D282" s="86"/>
      <c r="E282" s="214"/>
      <c r="F282" s="88"/>
      <c r="G282" s="86"/>
      <c r="H282" s="86"/>
      <c r="I282" s="89"/>
    </row>
    <row r="283" spans="2:9" s="85" customFormat="1" ht="15" customHeight="1">
      <c r="B283" s="84"/>
      <c r="D283" s="86"/>
      <c r="E283" s="214"/>
      <c r="F283" s="88"/>
      <c r="G283" s="86"/>
      <c r="H283" s="86"/>
      <c r="I283" s="89"/>
    </row>
    <row r="284" spans="2:9" s="85" customFormat="1" ht="15" customHeight="1">
      <c r="B284" s="84"/>
      <c r="D284" s="86"/>
      <c r="E284" s="214"/>
      <c r="F284" s="88"/>
      <c r="G284" s="86"/>
      <c r="H284" s="86"/>
      <c r="I284" s="89"/>
    </row>
    <row r="285" spans="2:9" s="85" customFormat="1" ht="15" customHeight="1">
      <c r="B285" s="84"/>
      <c r="D285" s="86"/>
      <c r="E285" s="214"/>
      <c r="F285" s="88"/>
      <c r="G285" s="86"/>
      <c r="H285" s="86"/>
      <c r="I285" s="89"/>
    </row>
    <row r="286" spans="2:9" s="85" customFormat="1" ht="15" customHeight="1">
      <c r="B286" s="84"/>
      <c r="D286" s="86"/>
      <c r="E286" s="214"/>
      <c r="F286" s="88"/>
      <c r="G286" s="86"/>
      <c r="H286" s="86"/>
      <c r="I286" s="89"/>
    </row>
    <row r="287" spans="2:9" s="66" customFormat="1" ht="15" customHeight="1">
      <c r="B287" s="65"/>
      <c r="D287" s="67"/>
      <c r="E287" s="209"/>
      <c r="F287" s="69"/>
      <c r="G287" s="67"/>
      <c r="H287" s="67"/>
      <c r="I287" s="70"/>
    </row>
    <row r="288" spans="2:9" s="66" customFormat="1" ht="15" customHeight="1">
      <c r="B288" s="65"/>
      <c r="D288" s="67"/>
      <c r="E288" s="209"/>
      <c r="F288" s="69"/>
      <c r="G288" s="67"/>
      <c r="H288" s="67"/>
      <c r="I288" s="70"/>
    </row>
    <row r="289" spans="2:9" s="66" customFormat="1" ht="15" customHeight="1">
      <c r="B289" s="65"/>
      <c r="D289" s="67"/>
      <c r="E289" s="209"/>
      <c r="F289" s="69"/>
      <c r="G289" s="67"/>
      <c r="H289" s="67"/>
      <c r="I289" s="70"/>
    </row>
    <row r="290" spans="2:9" s="66" customFormat="1" ht="15" customHeight="1">
      <c r="B290" s="65"/>
      <c r="D290" s="67"/>
      <c r="E290" s="209"/>
      <c r="F290" s="69"/>
      <c r="G290" s="67"/>
      <c r="H290" s="67"/>
      <c r="I290" s="70"/>
    </row>
    <row r="291" spans="2:9" s="66" customFormat="1" ht="15" customHeight="1">
      <c r="B291" s="65"/>
      <c r="D291" s="67"/>
      <c r="E291" s="209"/>
      <c r="F291" s="69"/>
      <c r="G291" s="67"/>
      <c r="H291" s="67"/>
      <c r="I291" s="70"/>
    </row>
    <row r="292" spans="2:9" s="66" customFormat="1" ht="15" customHeight="1">
      <c r="B292" s="65"/>
      <c r="D292" s="67"/>
      <c r="E292" s="209"/>
      <c r="F292" s="69"/>
      <c r="G292" s="67"/>
      <c r="H292" s="67"/>
      <c r="I292" s="70"/>
    </row>
    <row r="293" spans="2:9" s="66" customFormat="1" ht="15" customHeight="1">
      <c r="B293" s="65"/>
      <c r="D293" s="67"/>
      <c r="E293" s="209"/>
      <c r="F293" s="69"/>
      <c r="G293" s="67"/>
      <c r="H293" s="67"/>
      <c r="I293" s="70"/>
    </row>
    <row r="294" spans="2:9" s="66" customFormat="1" ht="15" customHeight="1">
      <c r="B294" s="65"/>
      <c r="D294" s="67"/>
      <c r="E294" s="209"/>
      <c r="F294" s="69"/>
      <c r="G294" s="67"/>
      <c r="H294" s="67"/>
      <c r="I294" s="70"/>
    </row>
    <row r="295" spans="2:9" s="66" customFormat="1" ht="15" customHeight="1">
      <c r="B295" s="65"/>
      <c r="D295" s="67"/>
      <c r="E295" s="209"/>
      <c r="F295" s="69"/>
      <c r="G295" s="67"/>
      <c r="H295" s="67"/>
      <c r="I295" s="70"/>
    </row>
    <row r="296" spans="2:9" s="66" customFormat="1" ht="15" customHeight="1">
      <c r="B296" s="65"/>
      <c r="D296" s="67"/>
      <c r="E296" s="209"/>
      <c r="F296" s="69"/>
      <c r="G296" s="67"/>
      <c r="H296" s="67"/>
      <c r="I296" s="70"/>
    </row>
    <row r="297" spans="2:9" s="66" customFormat="1" ht="15" customHeight="1">
      <c r="B297" s="65"/>
      <c r="D297" s="67"/>
      <c r="E297" s="209"/>
      <c r="F297" s="69"/>
      <c r="G297" s="67"/>
      <c r="H297" s="67"/>
      <c r="I297" s="70"/>
    </row>
    <row r="298" spans="2:9" s="66" customFormat="1" ht="15" customHeight="1">
      <c r="B298" s="65"/>
      <c r="D298" s="67"/>
      <c r="E298" s="209"/>
      <c r="F298" s="69"/>
      <c r="G298" s="67"/>
      <c r="H298" s="67"/>
      <c r="I298" s="70"/>
    </row>
    <row r="299" spans="2:9" s="66" customFormat="1" ht="15" customHeight="1">
      <c r="B299" s="65"/>
      <c r="D299" s="67"/>
      <c r="E299" s="209"/>
      <c r="F299" s="69"/>
      <c r="G299" s="67"/>
      <c r="H299" s="67"/>
      <c r="I299" s="70"/>
    </row>
    <row r="300" spans="2:9" s="66" customFormat="1" ht="15" customHeight="1">
      <c r="B300" s="65"/>
      <c r="D300" s="67"/>
      <c r="E300" s="209"/>
      <c r="F300" s="69"/>
      <c r="G300" s="67"/>
      <c r="H300" s="67"/>
      <c r="I300" s="70"/>
    </row>
    <row r="301" spans="2:9" s="66" customFormat="1" ht="15" customHeight="1">
      <c r="B301" s="65"/>
      <c r="D301" s="67"/>
      <c r="E301" s="209"/>
      <c r="F301" s="69"/>
      <c r="G301" s="67"/>
      <c r="H301" s="67"/>
      <c r="I301" s="70"/>
    </row>
    <row r="302" spans="2:9" s="66" customFormat="1" ht="15" customHeight="1">
      <c r="B302" s="65"/>
      <c r="D302" s="67"/>
      <c r="E302" s="209"/>
      <c r="F302" s="69"/>
      <c r="G302" s="67"/>
      <c r="H302" s="67"/>
      <c r="I302" s="70"/>
    </row>
    <row r="303" spans="2:9" s="66" customFormat="1" ht="15" customHeight="1">
      <c r="B303" s="65"/>
      <c r="D303" s="67"/>
      <c r="E303" s="209"/>
      <c r="F303" s="69"/>
      <c r="G303" s="67"/>
      <c r="H303" s="67"/>
      <c r="I303" s="70"/>
    </row>
    <row r="304" spans="2:9" s="66" customFormat="1" ht="15" customHeight="1">
      <c r="B304" s="65"/>
      <c r="D304" s="67"/>
      <c r="E304" s="209"/>
      <c r="F304" s="69"/>
      <c r="G304" s="67"/>
      <c r="H304" s="67"/>
      <c r="I304" s="70"/>
    </row>
    <row r="305" spans="2:9" s="66" customFormat="1" ht="15" customHeight="1">
      <c r="B305" s="65"/>
      <c r="D305" s="67"/>
      <c r="E305" s="209"/>
      <c r="F305" s="69"/>
      <c r="G305" s="67"/>
      <c r="H305" s="67"/>
      <c r="I305" s="70"/>
    </row>
    <row r="306" spans="2:9" s="66" customFormat="1" ht="15" customHeight="1">
      <c r="B306" s="65"/>
      <c r="D306" s="67"/>
      <c r="E306" s="209"/>
      <c r="F306" s="69"/>
      <c r="G306" s="67"/>
      <c r="H306" s="67"/>
      <c r="I306" s="70"/>
    </row>
    <row r="307" spans="2:9" s="66" customFormat="1" ht="15" customHeight="1">
      <c r="B307" s="65"/>
      <c r="D307" s="67"/>
      <c r="E307" s="209"/>
      <c r="F307" s="69"/>
      <c r="G307" s="67"/>
      <c r="H307" s="67"/>
      <c r="I307" s="70"/>
    </row>
    <row r="308" spans="2:9" s="66" customFormat="1" ht="15" customHeight="1">
      <c r="B308" s="65"/>
      <c r="D308" s="67"/>
      <c r="E308" s="209"/>
      <c r="F308" s="69"/>
      <c r="G308" s="67"/>
      <c r="H308" s="67"/>
      <c r="I308" s="70"/>
    </row>
    <row r="309" spans="2:9" s="66" customFormat="1" ht="15" customHeight="1">
      <c r="B309" s="65"/>
      <c r="D309" s="67"/>
      <c r="E309" s="209"/>
      <c r="F309" s="69"/>
      <c r="G309" s="67"/>
      <c r="H309" s="67"/>
      <c r="I309" s="70"/>
    </row>
    <row r="310" spans="2:9" s="66" customFormat="1" ht="15" customHeight="1">
      <c r="B310" s="65"/>
      <c r="D310" s="67"/>
      <c r="E310" s="209"/>
      <c r="F310" s="69"/>
      <c r="G310" s="67"/>
      <c r="H310" s="67"/>
      <c r="I310" s="70"/>
    </row>
    <row r="311" spans="2:9" s="66" customFormat="1" ht="15" customHeight="1">
      <c r="B311" s="65"/>
      <c r="D311" s="67"/>
      <c r="E311" s="209"/>
      <c r="F311" s="69"/>
      <c r="G311" s="67"/>
      <c r="H311" s="67"/>
      <c r="I311" s="70"/>
    </row>
    <row r="312" spans="2:9" s="66" customFormat="1" ht="15" customHeight="1">
      <c r="B312" s="65"/>
      <c r="D312" s="67"/>
      <c r="E312" s="209"/>
      <c r="F312" s="69"/>
      <c r="G312" s="67"/>
      <c r="H312" s="67"/>
      <c r="I312" s="70"/>
    </row>
    <row r="313" spans="2:9" s="66" customFormat="1" ht="15" customHeight="1">
      <c r="B313" s="65"/>
      <c r="D313" s="67"/>
      <c r="E313" s="209"/>
      <c r="F313" s="69"/>
      <c r="G313" s="67"/>
      <c r="H313" s="67"/>
      <c r="I313" s="70"/>
    </row>
    <row r="314" spans="2:9" s="66" customFormat="1" ht="15" customHeight="1">
      <c r="B314" s="65"/>
      <c r="D314" s="67"/>
      <c r="E314" s="209"/>
      <c r="F314" s="69"/>
      <c r="G314" s="67"/>
      <c r="H314" s="67"/>
      <c r="I314" s="70"/>
    </row>
    <row r="315" spans="2:9" s="66" customFormat="1" ht="15" customHeight="1">
      <c r="B315" s="65"/>
      <c r="D315" s="67"/>
      <c r="E315" s="209"/>
      <c r="F315" s="69"/>
      <c r="G315" s="67"/>
      <c r="H315" s="67"/>
      <c r="I315" s="70"/>
    </row>
    <row r="316" spans="2:9" s="66" customFormat="1" ht="15" customHeight="1">
      <c r="B316" s="65"/>
      <c r="D316" s="67"/>
      <c r="E316" s="209"/>
      <c r="F316" s="69"/>
      <c r="G316" s="67"/>
      <c r="H316" s="67"/>
      <c r="I316" s="70"/>
    </row>
    <row r="317" spans="2:9" s="66" customFormat="1" ht="15" customHeight="1">
      <c r="B317" s="65"/>
      <c r="D317" s="67"/>
      <c r="E317" s="209"/>
      <c r="F317" s="69"/>
      <c r="G317" s="67"/>
      <c r="H317" s="67"/>
      <c r="I317" s="70"/>
    </row>
    <row r="318" spans="2:9" s="66" customFormat="1" ht="15" customHeight="1">
      <c r="B318" s="65"/>
      <c r="D318" s="67"/>
      <c r="E318" s="209"/>
      <c r="F318" s="69"/>
      <c r="G318" s="67"/>
      <c r="H318" s="67"/>
      <c r="I318" s="70"/>
    </row>
    <row r="319" spans="2:9" s="66" customFormat="1" ht="15" customHeight="1">
      <c r="B319" s="65"/>
      <c r="D319" s="67"/>
      <c r="E319" s="209"/>
      <c r="F319" s="69"/>
      <c r="G319" s="67"/>
      <c r="H319" s="67"/>
      <c r="I319" s="70"/>
    </row>
    <row r="320" spans="2:9" s="66" customFormat="1" ht="15" customHeight="1">
      <c r="B320" s="65"/>
      <c r="D320" s="67"/>
      <c r="E320" s="209"/>
      <c r="F320" s="69"/>
      <c r="G320" s="67"/>
      <c r="H320" s="67"/>
      <c r="I320" s="70"/>
    </row>
    <row r="321" spans="2:9" s="66" customFormat="1" ht="15" customHeight="1">
      <c r="B321" s="65"/>
      <c r="D321" s="67"/>
      <c r="E321" s="209"/>
      <c r="F321" s="69"/>
      <c r="G321" s="67"/>
      <c r="H321" s="67"/>
      <c r="I321" s="70"/>
    </row>
    <row r="322" spans="2:9" s="66" customFormat="1" ht="15" customHeight="1">
      <c r="B322" s="65"/>
      <c r="D322" s="67"/>
      <c r="E322" s="209"/>
      <c r="F322" s="69"/>
      <c r="G322" s="67"/>
      <c r="H322" s="67"/>
      <c r="I322" s="70"/>
    </row>
    <row r="323" spans="2:9" s="66" customFormat="1" ht="15" customHeight="1">
      <c r="B323" s="65"/>
      <c r="D323" s="67"/>
      <c r="E323" s="209"/>
      <c r="F323" s="69"/>
      <c r="G323" s="67"/>
      <c r="H323" s="67"/>
      <c r="I323" s="70"/>
    </row>
    <row r="324" spans="2:9" s="66" customFormat="1" ht="15" customHeight="1">
      <c r="B324" s="65"/>
      <c r="D324" s="67"/>
      <c r="E324" s="209"/>
      <c r="F324" s="69"/>
      <c r="G324" s="67"/>
      <c r="H324" s="67"/>
      <c r="I324" s="70"/>
    </row>
    <row r="325" spans="2:9" s="66" customFormat="1" ht="15" customHeight="1">
      <c r="B325" s="65"/>
      <c r="D325" s="67"/>
      <c r="E325" s="209"/>
      <c r="F325" s="69"/>
      <c r="G325" s="67"/>
      <c r="H325" s="67"/>
      <c r="I325" s="70"/>
    </row>
    <row r="326" spans="2:9" s="66" customFormat="1" ht="15" customHeight="1">
      <c r="B326" s="65"/>
      <c r="D326" s="67"/>
      <c r="E326" s="209"/>
      <c r="F326" s="69"/>
      <c r="G326" s="67"/>
      <c r="H326" s="67"/>
      <c r="I326" s="70"/>
    </row>
    <row r="327" spans="2:9" s="66" customFormat="1" ht="15" customHeight="1">
      <c r="B327" s="65"/>
      <c r="D327" s="67"/>
      <c r="E327" s="209"/>
      <c r="F327" s="69"/>
      <c r="G327" s="67"/>
      <c r="H327" s="67"/>
      <c r="I327" s="70"/>
    </row>
    <row r="328" spans="2:9" s="66" customFormat="1" ht="15" customHeight="1">
      <c r="B328" s="65"/>
      <c r="D328" s="67"/>
      <c r="E328" s="209"/>
      <c r="F328" s="69"/>
      <c r="G328" s="67"/>
      <c r="H328" s="67"/>
      <c r="I328" s="70"/>
    </row>
    <row r="329" spans="2:9" s="66" customFormat="1" ht="15" customHeight="1">
      <c r="B329" s="65"/>
      <c r="D329" s="67"/>
      <c r="E329" s="209"/>
      <c r="F329" s="69"/>
      <c r="G329" s="67"/>
      <c r="H329" s="67"/>
      <c r="I329" s="70"/>
    </row>
    <row r="330" spans="2:9" s="66" customFormat="1" ht="15" customHeight="1">
      <c r="B330" s="65"/>
      <c r="D330" s="67"/>
      <c r="E330" s="209"/>
      <c r="F330" s="69"/>
      <c r="G330" s="67"/>
      <c r="H330" s="67"/>
      <c r="I330" s="70"/>
    </row>
    <row r="331" spans="2:9" s="66" customFormat="1" ht="15" customHeight="1">
      <c r="B331" s="65"/>
      <c r="D331" s="67"/>
      <c r="E331" s="209"/>
      <c r="F331" s="69"/>
      <c r="G331" s="67"/>
      <c r="H331" s="67"/>
      <c r="I331" s="70"/>
    </row>
    <row r="332" spans="2:9" s="66" customFormat="1" ht="15" customHeight="1">
      <c r="B332" s="65"/>
      <c r="D332" s="67"/>
      <c r="E332" s="209"/>
      <c r="F332" s="69"/>
      <c r="G332" s="67"/>
      <c r="H332" s="67"/>
      <c r="I332" s="70"/>
    </row>
    <row r="333" spans="2:9" s="66" customFormat="1" ht="15" customHeight="1">
      <c r="B333" s="65"/>
      <c r="D333" s="67"/>
      <c r="E333" s="209"/>
      <c r="F333" s="69"/>
      <c r="G333" s="67"/>
      <c r="H333" s="67"/>
      <c r="I333" s="70"/>
    </row>
    <row r="334" spans="2:9" s="66" customFormat="1" ht="15" customHeight="1">
      <c r="B334" s="65"/>
      <c r="D334" s="67"/>
      <c r="E334" s="209"/>
      <c r="F334" s="69"/>
      <c r="G334" s="67"/>
      <c r="H334" s="67"/>
      <c r="I334" s="70"/>
    </row>
    <row r="335" spans="2:9" s="66" customFormat="1" ht="15" customHeight="1">
      <c r="B335" s="65"/>
      <c r="D335" s="67"/>
      <c r="E335" s="209"/>
      <c r="F335" s="69"/>
      <c r="G335" s="67"/>
      <c r="H335" s="67"/>
      <c r="I335" s="70"/>
    </row>
    <row r="336" spans="2:9" s="66" customFormat="1" ht="15" customHeight="1">
      <c r="B336" s="65"/>
      <c r="D336" s="67"/>
      <c r="E336" s="209"/>
      <c r="F336" s="69"/>
      <c r="G336" s="67"/>
      <c r="H336" s="67"/>
      <c r="I336" s="70"/>
    </row>
    <row r="337" spans="2:9" s="66" customFormat="1" ht="15" customHeight="1">
      <c r="B337" s="65"/>
      <c r="D337" s="67"/>
      <c r="E337" s="209"/>
      <c r="F337" s="69"/>
      <c r="G337" s="67"/>
      <c r="H337" s="67"/>
      <c r="I337" s="70"/>
    </row>
    <row r="338" spans="2:9" s="66" customFormat="1" ht="15" customHeight="1">
      <c r="B338" s="65"/>
      <c r="D338" s="67"/>
      <c r="E338" s="209"/>
      <c r="F338" s="69"/>
      <c r="G338" s="67"/>
      <c r="H338" s="67"/>
      <c r="I338" s="70"/>
    </row>
    <row r="339" spans="2:9" s="66" customFormat="1" ht="15" customHeight="1">
      <c r="B339" s="65"/>
      <c r="D339" s="67"/>
      <c r="E339" s="209"/>
      <c r="F339" s="69"/>
      <c r="G339" s="67"/>
      <c r="H339" s="67"/>
      <c r="I339" s="70"/>
    </row>
    <row r="340" spans="2:9" s="66" customFormat="1" ht="15" customHeight="1">
      <c r="B340" s="65"/>
      <c r="D340" s="67"/>
      <c r="E340" s="209"/>
      <c r="F340" s="69"/>
      <c r="G340" s="67"/>
      <c r="H340" s="67"/>
      <c r="I340" s="70"/>
    </row>
    <row r="341" spans="2:9" s="66" customFormat="1" ht="15" customHeight="1">
      <c r="B341" s="65"/>
      <c r="D341" s="67"/>
      <c r="E341" s="209"/>
      <c r="F341" s="69"/>
      <c r="G341" s="67"/>
      <c r="H341" s="67"/>
      <c r="I341" s="70"/>
    </row>
    <row r="342" spans="2:9" s="66" customFormat="1" ht="15" customHeight="1">
      <c r="B342" s="65"/>
      <c r="D342" s="67"/>
      <c r="E342" s="209"/>
      <c r="F342" s="69"/>
      <c r="G342" s="67"/>
      <c r="H342" s="67"/>
      <c r="I342" s="70"/>
    </row>
    <row r="343" spans="2:9" s="66" customFormat="1" ht="15" customHeight="1">
      <c r="B343" s="65"/>
      <c r="D343" s="67"/>
      <c r="E343" s="209"/>
      <c r="F343" s="69"/>
      <c r="G343" s="67"/>
      <c r="H343" s="67"/>
      <c r="I343" s="70"/>
    </row>
    <row r="344" spans="2:9" s="66" customFormat="1" ht="15" customHeight="1">
      <c r="B344" s="65"/>
      <c r="D344" s="67"/>
      <c r="E344" s="209"/>
      <c r="F344" s="69"/>
      <c r="G344" s="67"/>
      <c r="H344" s="67"/>
      <c r="I344" s="70"/>
    </row>
    <row r="345" spans="2:9" s="66" customFormat="1" ht="15" customHeight="1">
      <c r="B345" s="65"/>
      <c r="D345" s="67"/>
      <c r="E345" s="209"/>
      <c r="F345" s="69"/>
      <c r="G345" s="67"/>
      <c r="H345" s="67"/>
      <c r="I345" s="70"/>
    </row>
    <row r="346" spans="2:9" s="66" customFormat="1" ht="15" customHeight="1">
      <c r="B346" s="65"/>
      <c r="D346" s="67"/>
      <c r="E346" s="209"/>
      <c r="F346" s="69"/>
      <c r="G346" s="67"/>
      <c r="H346" s="67"/>
      <c r="I346" s="70"/>
    </row>
    <row r="347" spans="2:9" s="66" customFormat="1" ht="15" customHeight="1">
      <c r="B347" s="65"/>
      <c r="D347" s="67"/>
      <c r="E347" s="209"/>
      <c r="F347" s="69"/>
      <c r="G347" s="67"/>
      <c r="H347" s="67"/>
      <c r="I347" s="70"/>
    </row>
    <row r="348" spans="2:9" s="66" customFormat="1" ht="15" customHeight="1">
      <c r="B348" s="65"/>
      <c r="D348" s="67"/>
      <c r="E348" s="209"/>
      <c r="F348" s="69"/>
      <c r="G348" s="67"/>
      <c r="H348" s="67"/>
      <c r="I348" s="70"/>
    </row>
    <row r="349" spans="2:9" s="66" customFormat="1" ht="15" customHeight="1">
      <c r="B349" s="65"/>
      <c r="D349" s="67"/>
      <c r="E349" s="209"/>
      <c r="F349" s="69"/>
      <c r="G349" s="67"/>
      <c r="H349" s="67"/>
      <c r="I349" s="70"/>
    </row>
    <row r="350" spans="2:9" s="66" customFormat="1" ht="15" customHeight="1">
      <c r="B350" s="65"/>
      <c r="D350" s="67"/>
      <c r="E350" s="209"/>
      <c r="F350" s="69"/>
      <c r="G350" s="67"/>
      <c r="H350" s="67"/>
      <c r="I350" s="70"/>
    </row>
    <row r="351" spans="2:9" s="66" customFormat="1" ht="15" customHeight="1">
      <c r="B351" s="65"/>
      <c r="D351" s="67"/>
      <c r="E351" s="209"/>
      <c r="F351" s="69"/>
      <c r="G351" s="67"/>
      <c r="H351" s="67"/>
      <c r="I351" s="70"/>
    </row>
    <row r="352" spans="2:9" s="66" customFormat="1" ht="15" customHeight="1">
      <c r="B352" s="65"/>
      <c r="D352" s="67"/>
      <c r="E352" s="209"/>
      <c r="F352" s="69"/>
      <c r="G352" s="67"/>
      <c r="H352" s="67"/>
      <c r="I352" s="70"/>
    </row>
    <row r="353" spans="2:9" s="66" customFormat="1" ht="15" customHeight="1">
      <c r="B353" s="65"/>
      <c r="D353" s="67"/>
      <c r="E353" s="209"/>
      <c r="F353" s="69"/>
      <c r="G353" s="67"/>
      <c r="H353" s="67"/>
      <c r="I353" s="70"/>
    </row>
    <row r="354" spans="2:9" s="66" customFormat="1" ht="15" customHeight="1">
      <c r="B354" s="65"/>
      <c r="D354" s="67"/>
      <c r="E354" s="209"/>
      <c r="F354" s="69"/>
      <c r="G354" s="67"/>
      <c r="H354" s="67"/>
      <c r="I354" s="70"/>
    </row>
    <row r="355" spans="2:9" s="66" customFormat="1" ht="15" customHeight="1">
      <c r="B355" s="65"/>
      <c r="D355" s="67"/>
      <c r="E355" s="209"/>
      <c r="F355" s="69"/>
      <c r="G355" s="67"/>
      <c r="H355" s="67"/>
      <c r="I355" s="70"/>
    </row>
    <row r="356" spans="2:9" s="66" customFormat="1" ht="15" customHeight="1">
      <c r="B356" s="65"/>
      <c r="D356" s="67"/>
      <c r="E356" s="209"/>
      <c r="F356" s="69"/>
      <c r="G356" s="67"/>
      <c r="H356" s="67"/>
      <c r="I356" s="70"/>
    </row>
    <row r="357" spans="2:9" s="66" customFormat="1" ht="15" customHeight="1">
      <c r="B357" s="65"/>
      <c r="D357" s="67"/>
      <c r="E357" s="209"/>
      <c r="F357" s="69"/>
      <c r="G357" s="67"/>
      <c r="H357" s="67"/>
      <c r="I357" s="70"/>
    </row>
    <row r="358" spans="2:9" s="66" customFormat="1" ht="15" customHeight="1">
      <c r="B358" s="65"/>
      <c r="D358" s="67"/>
      <c r="E358" s="209"/>
      <c r="F358" s="69"/>
      <c r="G358" s="67"/>
      <c r="H358" s="67"/>
      <c r="I358" s="70"/>
    </row>
    <row r="359" spans="2:9" s="66" customFormat="1" ht="15" customHeight="1">
      <c r="B359" s="65"/>
      <c r="D359" s="67"/>
      <c r="E359" s="209"/>
      <c r="F359" s="69"/>
      <c r="G359" s="67"/>
      <c r="H359" s="67"/>
      <c r="I359" s="70"/>
    </row>
    <row r="360" spans="2:9" s="66" customFormat="1" ht="15" customHeight="1">
      <c r="B360" s="65"/>
      <c r="D360" s="67"/>
      <c r="E360" s="209"/>
      <c r="F360" s="69"/>
      <c r="G360" s="67"/>
      <c r="H360" s="67"/>
      <c r="I360" s="70"/>
    </row>
    <row r="361" spans="2:9" s="66" customFormat="1" ht="15" customHeight="1">
      <c r="B361" s="65"/>
      <c r="D361" s="67"/>
      <c r="E361" s="209"/>
      <c r="F361" s="69"/>
      <c r="G361" s="67"/>
      <c r="H361" s="67"/>
      <c r="I361" s="70"/>
    </row>
    <row r="362" spans="2:9" s="66" customFormat="1" ht="15" customHeight="1">
      <c r="B362" s="65"/>
      <c r="D362" s="67"/>
      <c r="E362" s="209"/>
      <c r="F362" s="69"/>
      <c r="G362" s="67"/>
      <c r="H362" s="67"/>
      <c r="I362" s="70"/>
    </row>
    <row r="363" spans="2:9" s="66" customFormat="1" ht="15" customHeight="1">
      <c r="B363" s="65"/>
      <c r="D363" s="67"/>
      <c r="E363" s="209"/>
      <c r="F363" s="69"/>
      <c r="G363" s="67"/>
      <c r="H363" s="67"/>
      <c r="I363" s="70"/>
    </row>
    <row r="364" spans="2:9" s="66" customFormat="1" ht="15" customHeight="1">
      <c r="B364" s="65"/>
      <c r="D364" s="67"/>
      <c r="E364" s="209"/>
      <c r="F364" s="69"/>
      <c r="G364" s="67"/>
      <c r="H364" s="67"/>
      <c r="I364" s="70"/>
    </row>
    <row r="365" spans="2:9" s="66" customFormat="1" ht="15" customHeight="1">
      <c r="B365" s="65"/>
      <c r="D365" s="67"/>
      <c r="E365" s="209"/>
      <c r="F365" s="69"/>
      <c r="G365" s="67"/>
      <c r="H365" s="67"/>
      <c r="I365" s="70"/>
    </row>
    <row r="366" spans="2:9" s="66" customFormat="1" ht="15" customHeight="1">
      <c r="B366" s="65"/>
      <c r="D366" s="67"/>
      <c r="E366" s="209"/>
      <c r="F366" s="69"/>
      <c r="G366" s="67"/>
      <c r="H366" s="67"/>
      <c r="I366" s="70"/>
    </row>
    <row r="367" spans="2:9" s="66" customFormat="1" ht="15" customHeight="1">
      <c r="B367" s="65"/>
      <c r="D367" s="67"/>
      <c r="E367" s="209"/>
      <c r="F367" s="69"/>
      <c r="G367" s="67"/>
      <c r="H367" s="67"/>
      <c r="I367" s="70"/>
    </row>
    <row r="368" spans="2:9" s="66" customFormat="1" ht="15" customHeight="1">
      <c r="B368" s="65"/>
      <c r="D368" s="67"/>
      <c r="E368" s="209"/>
      <c r="F368" s="69"/>
      <c r="G368" s="67"/>
      <c r="H368" s="67"/>
      <c r="I368" s="70"/>
    </row>
    <row r="369" spans="2:9" s="66" customFormat="1" ht="15" customHeight="1">
      <c r="B369" s="65"/>
      <c r="D369" s="67"/>
      <c r="E369" s="209"/>
      <c r="F369" s="69"/>
      <c r="G369" s="67"/>
      <c r="H369" s="67"/>
      <c r="I369" s="70"/>
    </row>
    <row r="370" spans="2:9" s="66" customFormat="1" ht="15" customHeight="1">
      <c r="B370" s="65"/>
      <c r="D370" s="67"/>
      <c r="E370" s="209"/>
      <c r="F370" s="69"/>
      <c r="G370" s="67"/>
      <c r="H370" s="67"/>
      <c r="I370" s="70"/>
    </row>
    <row r="371" spans="2:9" s="66" customFormat="1" ht="15" customHeight="1">
      <c r="B371" s="65"/>
      <c r="D371" s="67"/>
      <c r="E371" s="209"/>
      <c r="F371" s="69"/>
      <c r="G371" s="67"/>
      <c r="H371" s="67"/>
      <c r="I371" s="70"/>
    </row>
    <row r="372" spans="2:9" s="66" customFormat="1" ht="15" customHeight="1">
      <c r="B372" s="65"/>
      <c r="D372" s="67"/>
      <c r="E372" s="209"/>
      <c r="F372" s="69"/>
      <c r="G372" s="67"/>
      <c r="H372" s="67"/>
      <c r="I372" s="70"/>
    </row>
    <row r="373" spans="2:9" s="66" customFormat="1" ht="15" customHeight="1">
      <c r="B373" s="65"/>
      <c r="D373" s="67"/>
      <c r="E373" s="209"/>
      <c r="F373" s="69"/>
      <c r="G373" s="67"/>
      <c r="H373" s="67"/>
      <c r="I373" s="70"/>
    </row>
    <row r="374" spans="2:9" s="66" customFormat="1" ht="15" customHeight="1">
      <c r="B374" s="65"/>
      <c r="D374" s="67"/>
      <c r="E374" s="209"/>
      <c r="F374" s="69"/>
      <c r="G374" s="67"/>
      <c r="H374" s="67"/>
      <c r="I374" s="70"/>
    </row>
    <row r="375" spans="2:9" s="66" customFormat="1" ht="15" customHeight="1">
      <c r="B375" s="65"/>
      <c r="D375" s="67"/>
      <c r="E375" s="209"/>
      <c r="F375" s="69"/>
      <c r="G375" s="67"/>
      <c r="H375" s="67"/>
      <c r="I375" s="70"/>
    </row>
    <row r="376" spans="2:9" s="66" customFormat="1" ht="15" customHeight="1">
      <c r="B376" s="65"/>
      <c r="D376" s="67"/>
      <c r="E376" s="209"/>
      <c r="F376" s="69"/>
      <c r="G376" s="67"/>
      <c r="H376" s="67"/>
      <c r="I376" s="70"/>
    </row>
    <row r="377" spans="2:9" s="66" customFormat="1" ht="15" customHeight="1">
      <c r="B377" s="65"/>
      <c r="D377" s="67"/>
      <c r="E377" s="209"/>
      <c r="F377" s="69"/>
      <c r="G377" s="67"/>
      <c r="H377" s="67"/>
      <c r="I377" s="70"/>
    </row>
    <row r="378" spans="2:9" s="66" customFormat="1" ht="15" customHeight="1">
      <c r="B378" s="65"/>
      <c r="D378" s="67"/>
      <c r="E378" s="209"/>
      <c r="F378" s="69"/>
      <c r="G378" s="67"/>
      <c r="H378" s="67"/>
      <c r="I378" s="70"/>
    </row>
    <row r="379" spans="2:9" s="66" customFormat="1" ht="15" customHeight="1">
      <c r="B379" s="65"/>
      <c r="D379" s="67"/>
      <c r="E379" s="209"/>
      <c r="F379" s="69"/>
      <c r="G379" s="67"/>
      <c r="H379" s="67"/>
      <c r="I379" s="70"/>
    </row>
    <row r="380" spans="2:9" s="66" customFormat="1" ht="15" customHeight="1">
      <c r="B380" s="65"/>
      <c r="D380" s="67"/>
      <c r="E380" s="209"/>
      <c r="F380" s="69"/>
      <c r="G380" s="67"/>
      <c r="H380" s="67"/>
      <c r="I380" s="70"/>
    </row>
    <row r="381" spans="2:9" s="66" customFormat="1" ht="15" customHeight="1">
      <c r="B381" s="65"/>
      <c r="D381" s="67"/>
      <c r="E381" s="209"/>
      <c r="F381" s="69"/>
      <c r="G381" s="67"/>
      <c r="H381" s="67"/>
      <c r="I381" s="70"/>
    </row>
    <row r="382" spans="2:9" s="66" customFormat="1" ht="15" customHeight="1">
      <c r="B382" s="65"/>
      <c r="D382" s="67"/>
      <c r="E382" s="209"/>
      <c r="F382" s="69"/>
      <c r="G382" s="67"/>
      <c r="H382" s="67"/>
      <c r="I382" s="70"/>
    </row>
    <row r="383" spans="2:9" s="66" customFormat="1" ht="15" customHeight="1">
      <c r="B383" s="65"/>
      <c r="D383" s="67"/>
      <c r="E383" s="209"/>
      <c r="F383" s="69"/>
      <c r="G383" s="67"/>
      <c r="H383" s="67"/>
      <c r="I383" s="70"/>
    </row>
    <row r="384" spans="2:9" s="66" customFormat="1" ht="15" customHeight="1">
      <c r="B384" s="65"/>
      <c r="D384" s="67"/>
      <c r="E384" s="209"/>
      <c r="F384" s="69"/>
      <c r="G384" s="67"/>
      <c r="H384" s="67"/>
      <c r="I384" s="70"/>
    </row>
    <row r="385" spans="2:9" s="66" customFormat="1" ht="15" customHeight="1">
      <c r="B385" s="65"/>
      <c r="D385" s="67"/>
      <c r="E385" s="209"/>
      <c r="F385" s="69"/>
      <c r="G385" s="67"/>
      <c r="H385" s="67"/>
      <c r="I385" s="70"/>
    </row>
    <row r="386" spans="2:9" s="66" customFormat="1" ht="15" customHeight="1">
      <c r="B386" s="65"/>
      <c r="D386" s="67"/>
      <c r="E386" s="209"/>
      <c r="F386" s="69"/>
      <c r="G386" s="67"/>
      <c r="H386" s="67"/>
      <c r="I386" s="70"/>
    </row>
    <row r="387" spans="2:9" s="66" customFormat="1" ht="15" customHeight="1">
      <c r="B387" s="65"/>
      <c r="D387" s="67"/>
      <c r="E387" s="209"/>
      <c r="F387" s="69"/>
      <c r="G387" s="67"/>
      <c r="H387" s="67"/>
      <c r="I387" s="70"/>
    </row>
    <row r="388" spans="2:9" s="66" customFormat="1" ht="15" customHeight="1">
      <c r="B388" s="65"/>
      <c r="D388" s="67"/>
      <c r="E388" s="209"/>
      <c r="F388" s="69"/>
      <c r="G388" s="67"/>
      <c r="H388" s="67"/>
      <c r="I388" s="70"/>
    </row>
    <row r="389" spans="2:9" s="66" customFormat="1" ht="15" customHeight="1">
      <c r="B389" s="65"/>
      <c r="D389" s="67"/>
      <c r="E389" s="209"/>
      <c r="F389" s="69"/>
      <c r="G389" s="67"/>
      <c r="H389" s="67"/>
      <c r="I389" s="70"/>
    </row>
    <row r="390" spans="2:9" s="66" customFormat="1" ht="15" customHeight="1">
      <c r="B390" s="65"/>
      <c r="D390" s="67"/>
      <c r="E390" s="209"/>
      <c r="F390" s="69"/>
      <c r="G390" s="67"/>
      <c r="H390" s="67"/>
      <c r="I390" s="70"/>
    </row>
    <row r="391" spans="2:9" s="66" customFormat="1" ht="15" customHeight="1">
      <c r="B391" s="65"/>
      <c r="D391" s="67"/>
      <c r="E391" s="209"/>
      <c r="F391" s="69"/>
      <c r="G391" s="67"/>
      <c r="H391" s="67"/>
      <c r="I391" s="70"/>
    </row>
    <row r="392" spans="2:9" s="66" customFormat="1" ht="15" customHeight="1">
      <c r="B392" s="65"/>
      <c r="D392" s="67"/>
      <c r="E392" s="209"/>
      <c r="F392" s="69"/>
      <c r="G392" s="67"/>
      <c r="H392" s="67"/>
      <c r="I392" s="70"/>
    </row>
    <row r="393" spans="2:9" s="66" customFormat="1" ht="15" customHeight="1">
      <c r="B393" s="65"/>
      <c r="D393" s="67"/>
      <c r="E393" s="209"/>
      <c r="F393" s="69"/>
      <c r="G393" s="67"/>
      <c r="H393" s="67"/>
      <c r="I393" s="70"/>
    </row>
    <row r="394" spans="2:9" s="66" customFormat="1" ht="15" customHeight="1">
      <c r="B394" s="65"/>
      <c r="D394" s="67"/>
      <c r="E394" s="209"/>
      <c r="F394" s="69"/>
      <c r="G394" s="67"/>
      <c r="H394" s="67"/>
      <c r="I394" s="70"/>
    </row>
    <row r="395" spans="2:9" s="66" customFormat="1" ht="15" customHeight="1">
      <c r="B395" s="65"/>
      <c r="D395" s="67"/>
      <c r="E395" s="209"/>
      <c r="F395" s="69"/>
      <c r="G395" s="67"/>
      <c r="H395" s="67"/>
      <c r="I395" s="70"/>
    </row>
    <row r="396" spans="2:9" s="66" customFormat="1" ht="15" customHeight="1">
      <c r="B396" s="65"/>
      <c r="D396" s="67"/>
      <c r="E396" s="209"/>
      <c r="F396" s="69"/>
      <c r="G396" s="67"/>
      <c r="H396" s="67"/>
      <c r="I396" s="70"/>
    </row>
    <row r="397" spans="2:9" s="66" customFormat="1" ht="15" customHeight="1">
      <c r="B397" s="65"/>
      <c r="D397" s="67"/>
      <c r="E397" s="209"/>
      <c r="F397" s="69"/>
      <c r="G397" s="67"/>
      <c r="H397" s="67"/>
      <c r="I397" s="70"/>
    </row>
    <row r="398" spans="2:9" s="66" customFormat="1" ht="15" customHeight="1">
      <c r="B398" s="65"/>
      <c r="D398" s="67"/>
      <c r="E398" s="209"/>
      <c r="F398" s="69"/>
      <c r="G398" s="67"/>
      <c r="H398" s="67"/>
      <c r="I398" s="70"/>
    </row>
    <row r="399" spans="2:9" s="66" customFormat="1" ht="15" customHeight="1">
      <c r="B399" s="65"/>
      <c r="D399" s="67"/>
      <c r="E399" s="209"/>
      <c r="F399" s="69"/>
      <c r="G399" s="67"/>
      <c r="H399" s="67"/>
      <c r="I399" s="70"/>
    </row>
    <row r="400" spans="2:9" s="66" customFormat="1" ht="15" customHeight="1">
      <c r="B400" s="65"/>
      <c r="D400" s="67"/>
      <c r="E400" s="209"/>
      <c r="F400" s="69"/>
      <c r="G400" s="67"/>
      <c r="H400" s="67"/>
      <c r="I400" s="70"/>
    </row>
    <row r="401" spans="2:9" s="66" customFormat="1" ht="15" customHeight="1">
      <c r="B401" s="65"/>
      <c r="D401" s="67"/>
      <c r="E401" s="209"/>
      <c r="F401" s="69"/>
      <c r="G401" s="67"/>
      <c r="H401" s="67"/>
      <c r="I401" s="70"/>
    </row>
    <row r="402" spans="2:9" s="66" customFormat="1" ht="15" customHeight="1">
      <c r="B402" s="65"/>
      <c r="D402" s="67"/>
      <c r="E402" s="209"/>
      <c r="F402" s="69"/>
      <c r="G402" s="67"/>
      <c r="H402" s="67"/>
      <c r="I402" s="70"/>
    </row>
    <row r="403" spans="2:9" s="66" customFormat="1" ht="15" customHeight="1">
      <c r="B403" s="65"/>
      <c r="D403" s="67"/>
      <c r="E403" s="209"/>
      <c r="F403" s="69"/>
      <c r="G403" s="67"/>
      <c r="H403" s="67"/>
      <c r="I403" s="70"/>
    </row>
    <row r="404" spans="2:9" s="66" customFormat="1" ht="15" customHeight="1">
      <c r="B404" s="65"/>
      <c r="D404" s="67"/>
      <c r="E404" s="209"/>
      <c r="F404" s="69"/>
      <c r="G404" s="67"/>
      <c r="H404" s="67"/>
      <c r="I404" s="70"/>
    </row>
    <row r="405" spans="2:9" s="66" customFormat="1" ht="15" customHeight="1">
      <c r="B405" s="65"/>
      <c r="D405" s="67"/>
      <c r="E405" s="209"/>
      <c r="F405" s="69"/>
      <c r="G405" s="67"/>
      <c r="H405" s="67"/>
      <c r="I405" s="70"/>
    </row>
    <row r="406" spans="2:9" s="66" customFormat="1" ht="15" customHeight="1">
      <c r="B406" s="65"/>
      <c r="D406" s="67"/>
      <c r="E406" s="209"/>
      <c r="F406" s="69"/>
      <c r="G406" s="67"/>
      <c r="H406" s="67"/>
      <c r="I406" s="70"/>
    </row>
    <row r="407" spans="2:9" s="66" customFormat="1" ht="15" customHeight="1">
      <c r="B407" s="65"/>
      <c r="D407" s="67"/>
      <c r="E407" s="209"/>
      <c r="F407" s="69"/>
      <c r="G407" s="67"/>
      <c r="H407" s="67"/>
      <c r="I407" s="70"/>
    </row>
    <row r="408" spans="2:9" s="66" customFormat="1" ht="15" customHeight="1">
      <c r="B408" s="65"/>
      <c r="D408" s="67"/>
      <c r="E408" s="209"/>
      <c r="F408" s="69"/>
      <c r="G408" s="67"/>
      <c r="H408" s="67"/>
      <c r="I408" s="70"/>
    </row>
    <row r="409" spans="2:9" s="66" customFormat="1" ht="15" customHeight="1">
      <c r="B409" s="65"/>
      <c r="D409" s="67"/>
      <c r="E409" s="209"/>
      <c r="F409" s="69"/>
      <c r="G409" s="67"/>
      <c r="H409" s="67"/>
      <c r="I409" s="70"/>
    </row>
    <row r="410" spans="2:9" s="66" customFormat="1" ht="15" customHeight="1">
      <c r="B410" s="65"/>
      <c r="D410" s="67"/>
      <c r="E410" s="209"/>
      <c r="F410" s="69"/>
      <c r="G410" s="67"/>
      <c r="H410" s="67"/>
      <c r="I410" s="70"/>
    </row>
    <row r="411" spans="2:9" s="66" customFormat="1" ht="15" customHeight="1">
      <c r="B411" s="65"/>
      <c r="D411" s="67"/>
      <c r="E411" s="209"/>
      <c r="F411" s="69"/>
      <c r="G411" s="67"/>
      <c r="H411" s="67"/>
      <c r="I411" s="70"/>
    </row>
    <row r="412" spans="2:9" s="66" customFormat="1" ht="15" customHeight="1">
      <c r="B412" s="65"/>
      <c r="D412" s="67"/>
      <c r="E412" s="209"/>
      <c r="F412" s="69"/>
      <c r="G412" s="67"/>
      <c r="H412" s="67"/>
      <c r="I412" s="70"/>
    </row>
    <row r="413" spans="2:9" s="66" customFormat="1" ht="15" customHeight="1">
      <c r="B413" s="65"/>
      <c r="D413" s="67"/>
      <c r="E413" s="209"/>
      <c r="F413" s="69"/>
      <c r="G413" s="67"/>
      <c r="H413" s="67"/>
      <c r="I413" s="70"/>
    </row>
    <row r="414" spans="2:9" s="66" customFormat="1" ht="15" customHeight="1">
      <c r="B414" s="65"/>
      <c r="D414" s="67"/>
      <c r="E414" s="209"/>
      <c r="F414" s="69"/>
      <c r="G414" s="67"/>
      <c r="H414" s="67"/>
      <c r="I414" s="70"/>
    </row>
    <row r="415" spans="2:9" s="66" customFormat="1" ht="15" customHeight="1">
      <c r="B415" s="65"/>
      <c r="D415" s="67"/>
      <c r="E415" s="209"/>
      <c r="F415" s="69"/>
      <c r="G415" s="67"/>
      <c r="H415" s="67"/>
      <c r="I415" s="70"/>
    </row>
    <row r="416" spans="2:9" s="66" customFormat="1" ht="15" customHeight="1">
      <c r="B416" s="65"/>
      <c r="D416" s="67"/>
      <c r="E416" s="209"/>
      <c r="F416" s="69"/>
      <c r="G416" s="67"/>
      <c r="H416" s="67"/>
      <c r="I416" s="70"/>
    </row>
    <row r="417" spans="2:9" s="66" customFormat="1" ht="15" customHeight="1">
      <c r="B417" s="65"/>
      <c r="D417" s="67"/>
      <c r="E417" s="209"/>
      <c r="F417" s="69"/>
      <c r="G417" s="67"/>
      <c r="H417" s="67"/>
      <c r="I417" s="70"/>
    </row>
    <row r="418" spans="2:9" s="66" customFormat="1" ht="15" customHeight="1">
      <c r="B418" s="65"/>
      <c r="D418" s="67"/>
      <c r="E418" s="209"/>
      <c r="F418" s="69"/>
      <c r="G418" s="67"/>
      <c r="H418" s="67"/>
      <c r="I418" s="70"/>
    </row>
    <row r="419" spans="2:9" s="66" customFormat="1" ht="15" customHeight="1">
      <c r="B419" s="65"/>
      <c r="D419" s="67"/>
      <c r="E419" s="209"/>
      <c r="F419" s="69"/>
      <c r="G419" s="67"/>
      <c r="H419" s="67"/>
      <c r="I419" s="70"/>
    </row>
    <row r="420" spans="2:9" s="66" customFormat="1" ht="15" customHeight="1">
      <c r="B420" s="65"/>
      <c r="D420" s="67"/>
      <c r="E420" s="209"/>
      <c r="F420" s="69"/>
      <c r="G420" s="67"/>
      <c r="H420" s="67"/>
      <c r="I420" s="70"/>
    </row>
    <row r="421" spans="2:9" s="66" customFormat="1" ht="15" customHeight="1">
      <c r="B421" s="65"/>
      <c r="D421" s="67"/>
      <c r="E421" s="209"/>
      <c r="F421" s="69"/>
      <c r="G421" s="67"/>
      <c r="H421" s="67"/>
      <c r="I421" s="70"/>
    </row>
    <row r="422" spans="2:9" s="66" customFormat="1" ht="15" customHeight="1">
      <c r="B422" s="65"/>
      <c r="D422" s="67"/>
      <c r="E422" s="209"/>
      <c r="F422" s="69"/>
      <c r="G422" s="67"/>
      <c r="H422" s="67"/>
      <c r="I422" s="70"/>
    </row>
    <row r="423" spans="2:9" s="66" customFormat="1" ht="15" customHeight="1">
      <c r="B423" s="65"/>
      <c r="D423" s="67"/>
      <c r="E423" s="209"/>
      <c r="F423" s="69"/>
      <c r="G423" s="67"/>
      <c r="H423" s="67"/>
      <c r="I423" s="70"/>
    </row>
    <row r="424" spans="2:9" s="66" customFormat="1" ht="15" customHeight="1">
      <c r="B424" s="65"/>
      <c r="D424" s="67"/>
      <c r="E424" s="209"/>
      <c r="F424" s="69"/>
      <c r="G424" s="67"/>
      <c r="H424" s="67"/>
      <c r="I424" s="70"/>
    </row>
    <row r="425" spans="2:9" s="66" customFormat="1" ht="15" customHeight="1">
      <c r="B425" s="65"/>
      <c r="D425" s="67"/>
      <c r="E425" s="209"/>
      <c r="F425" s="69"/>
      <c r="G425" s="67"/>
      <c r="H425" s="67"/>
      <c r="I425" s="70"/>
    </row>
    <row r="426" spans="2:9" s="66" customFormat="1" ht="15" customHeight="1">
      <c r="B426" s="65"/>
      <c r="D426" s="67"/>
      <c r="E426" s="209"/>
      <c r="F426" s="69"/>
      <c r="G426" s="67"/>
      <c r="H426" s="67"/>
      <c r="I426" s="70"/>
    </row>
    <row r="427" spans="2:9" s="66" customFormat="1" ht="15" customHeight="1">
      <c r="B427" s="65"/>
      <c r="D427" s="67"/>
      <c r="E427" s="209"/>
      <c r="F427" s="69"/>
      <c r="G427" s="67"/>
      <c r="H427" s="67"/>
      <c r="I427" s="70"/>
    </row>
    <row r="428" spans="2:9" s="66" customFormat="1" ht="15" customHeight="1">
      <c r="B428" s="65"/>
      <c r="D428" s="67"/>
      <c r="E428" s="209"/>
      <c r="F428" s="69"/>
      <c r="G428" s="67"/>
      <c r="H428" s="67"/>
      <c r="I428" s="70"/>
    </row>
    <row r="429" spans="2:9" s="66" customFormat="1" ht="15" customHeight="1">
      <c r="B429" s="65"/>
      <c r="D429" s="67"/>
      <c r="E429" s="209"/>
      <c r="F429" s="69"/>
      <c r="G429" s="67"/>
      <c r="H429" s="67"/>
      <c r="I429" s="70"/>
    </row>
    <row r="430" spans="2:9" s="66" customFormat="1" ht="15" customHeight="1">
      <c r="B430" s="65"/>
      <c r="D430" s="67"/>
      <c r="E430" s="209"/>
      <c r="F430" s="69"/>
      <c r="G430" s="67"/>
      <c r="H430" s="67"/>
      <c r="I430" s="70"/>
    </row>
    <row r="431" spans="2:9" s="66" customFormat="1" ht="15" customHeight="1">
      <c r="B431" s="65"/>
      <c r="D431" s="67"/>
      <c r="E431" s="209"/>
      <c r="F431" s="69"/>
      <c r="G431" s="67"/>
      <c r="H431" s="67"/>
      <c r="I431" s="70"/>
    </row>
    <row r="432" spans="2:9" s="66" customFormat="1" ht="15" customHeight="1">
      <c r="B432" s="65"/>
      <c r="D432" s="67"/>
      <c r="E432" s="209"/>
      <c r="F432" s="69"/>
      <c r="G432" s="67"/>
      <c r="H432" s="67"/>
      <c r="I432" s="70"/>
    </row>
    <row r="433" spans="2:9" s="66" customFormat="1" ht="15" customHeight="1">
      <c r="B433" s="65"/>
      <c r="D433" s="67"/>
      <c r="E433" s="209"/>
      <c r="F433" s="69"/>
      <c r="G433" s="67"/>
      <c r="H433" s="67"/>
      <c r="I433" s="70"/>
    </row>
    <row r="434" spans="2:9" s="66" customFormat="1" ht="15" customHeight="1">
      <c r="B434" s="65"/>
      <c r="D434" s="67"/>
      <c r="E434" s="209"/>
      <c r="F434" s="69"/>
      <c r="G434" s="67"/>
      <c r="H434" s="67"/>
      <c r="I434" s="70"/>
    </row>
    <row r="435" spans="2:9" s="66" customFormat="1" ht="15" customHeight="1">
      <c r="B435" s="65"/>
      <c r="D435" s="67"/>
      <c r="E435" s="209"/>
      <c r="F435" s="69"/>
      <c r="G435" s="67"/>
      <c r="H435" s="67"/>
      <c r="I435" s="70"/>
    </row>
    <row r="436" spans="2:9" s="66" customFormat="1" ht="15" customHeight="1">
      <c r="B436" s="65"/>
      <c r="D436" s="67"/>
      <c r="E436" s="209"/>
      <c r="F436" s="69"/>
      <c r="G436" s="67"/>
      <c r="H436" s="67"/>
      <c r="I436" s="70"/>
    </row>
    <row r="437" spans="2:9" s="66" customFormat="1" ht="15" customHeight="1">
      <c r="B437" s="65"/>
      <c r="D437" s="67"/>
      <c r="E437" s="209"/>
      <c r="F437" s="69"/>
      <c r="G437" s="67"/>
      <c r="H437" s="67"/>
      <c r="I437" s="70"/>
    </row>
    <row r="438" spans="2:9" s="66" customFormat="1" ht="15" customHeight="1">
      <c r="B438" s="65"/>
      <c r="D438" s="67"/>
      <c r="E438" s="209"/>
      <c r="F438" s="69"/>
      <c r="G438" s="67"/>
      <c r="H438" s="67"/>
      <c r="I438" s="70"/>
    </row>
    <row r="439" spans="2:9" s="66" customFormat="1" ht="15" customHeight="1">
      <c r="B439" s="65"/>
      <c r="D439" s="67"/>
      <c r="E439" s="209"/>
      <c r="F439" s="69"/>
      <c r="G439" s="67"/>
      <c r="H439" s="67"/>
      <c r="I439" s="70"/>
    </row>
    <row r="440" spans="2:9" s="66" customFormat="1" ht="15" customHeight="1">
      <c r="B440" s="65"/>
      <c r="D440" s="67"/>
      <c r="E440" s="209"/>
      <c r="F440" s="69"/>
      <c r="G440" s="67"/>
      <c r="H440" s="67"/>
      <c r="I440" s="70"/>
    </row>
    <row r="441" spans="2:9" s="66" customFormat="1" ht="15" customHeight="1">
      <c r="B441" s="65"/>
      <c r="D441" s="67"/>
      <c r="E441" s="209"/>
      <c r="F441" s="69"/>
      <c r="G441" s="67"/>
      <c r="H441" s="67"/>
      <c r="I441" s="70"/>
    </row>
    <row r="442" spans="2:9" s="66" customFormat="1" ht="15" customHeight="1">
      <c r="B442" s="65"/>
      <c r="D442" s="67"/>
      <c r="E442" s="209"/>
      <c r="F442" s="69"/>
      <c r="G442" s="67"/>
      <c r="H442" s="67"/>
      <c r="I442" s="70"/>
    </row>
    <row r="443" spans="2:9" s="66" customFormat="1" ht="15" customHeight="1">
      <c r="B443" s="65"/>
      <c r="D443" s="67"/>
      <c r="E443" s="209"/>
      <c r="F443" s="69"/>
      <c r="G443" s="67"/>
      <c r="H443" s="67"/>
      <c r="I443" s="70"/>
    </row>
    <row r="444" spans="2:9" s="66" customFormat="1" ht="15" customHeight="1">
      <c r="B444" s="65"/>
      <c r="D444" s="67"/>
      <c r="E444" s="209"/>
      <c r="F444" s="69"/>
      <c r="G444" s="67"/>
      <c r="H444" s="67"/>
      <c r="I444" s="70"/>
    </row>
    <row r="445" spans="2:9" s="66" customFormat="1" ht="15" customHeight="1">
      <c r="B445" s="65"/>
      <c r="D445" s="67"/>
      <c r="E445" s="209"/>
      <c r="F445" s="69"/>
      <c r="G445" s="67"/>
      <c r="H445" s="67"/>
      <c r="I445" s="70"/>
    </row>
    <row r="446" spans="2:9" s="66" customFormat="1" ht="15" customHeight="1">
      <c r="B446" s="65"/>
      <c r="D446" s="67"/>
      <c r="E446" s="209"/>
      <c r="F446" s="69"/>
      <c r="G446" s="67"/>
      <c r="H446" s="67"/>
      <c r="I446" s="70"/>
    </row>
    <row r="447" spans="2:9" s="66" customFormat="1" ht="15" customHeight="1">
      <c r="B447" s="65"/>
      <c r="D447" s="67"/>
      <c r="E447" s="209"/>
      <c r="F447" s="69"/>
      <c r="G447" s="67"/>
      <c r="H447" s="67"/>
      <c r="I447" s="70"/>
    </row>
    <row r="448" spans="2:9" s="66" customFormat="1" ht="15" customHeight="1">
      <c r="B448" s="65"/>
      <c r="D448" s="67"/>
      <c r="E448" s="209"/>
      <c r="F448" s="69"/>
      <c r="G448" s="67"/>
      <c r="H448" s="67"/>
      <c r="I448" s="70"/>
    </row>
    <row r="449" spans="2:9" s="66" customFormat="1" ht="15" customHeight="1">
      <c r="B449" s="65"/>
      <c r="D449" s="67"/>
      <c r="E449" s="209"/>
      <c r="F449" s="69"/>
      <c r="G449" s="67"/>
      <c r="H449" s="67"/>
      <c r="I449" s="70"/>
    </row>
    <row r="450" spans="2:9" s="66" customFormat="1" ht="15" customHeight="1">
      <c r="B450" s="65"/>
      <c r="D450" s="67"/>
      <c r="E450" s="209"/>
      <c r="F450" s="69"/>
      <c r="G450" s="67"/>
      <c r="H450" s="67"/>
      <c r="I450" s="70"/>
    </row>
    <row r="451" spans="2:9" s="66" customFormat="1" ht="15" customHeight="1">
      <c r="B451" s="65"/>
      <c r="D451" s="67"/>
      <c r="E451" s="209"/>
      <c r="F451" s="69"/>
      <c r="G451" s="67"/>
      <c r="H451" s="67"/>
      <c r="I451" s="70"/>
    </row>
    <row r="452" spans="2:9" s="66" customFormat="1" ht="15" customHeight="1">
      <c r="B452" s="65"/>
      <c r="D452" s="67"/>
      <c r="E452" s="209"/>
      <c r="F452" s="69"/>
      <c r="G452" s="67"/>
      <c r="H452" s="67"/>
      <c r="I452" s="70"/>
    </row>
    <row r="453" spans="2:9" s="66" customFormat="1" ht="15" customHeight="1">
      <c r="B453" s="65"/>
      <c r="D453" s="67"/>
      <c r="E453" s="209"/>
      <c r="F453" s="69"/>
      <c r="G453" s="67"/>
      <c r="H453" s="67"/>
      <c r="I453" s="70"/>
    </row>
    <row r="454" spans="2:9" s="66" customFormat="1" ht="15" customHeight="1">
      <c r="B454" s="65"/>
      <c r="D454" s="67"/>
      <c r="E454" s="209"/>
      <c r="F454" s="69"/>
      <c r="G454" s="67"/>
      <c r="H454" s="67"/>
      <c r="I454" s="70"/>
    </row>
    <row r="455" spans="2:9" s="66" customFormat="1" ht="15" customHeight="1">
      <c r="B455" s="65"/>
      <c r="D455" s="67"/>
      <c r="E455" s="209"/>
      <c r="F455" s="69"/>
      <c r="G455" s="67"/>
      <c r="H455" s="67"/>
      <c r="I455" s="70"/>
    </row>
    <row r="456" spans="2:9" s="66" customFormat="1" ht="15" customHeight="1">
      <c r="B456" s="65"/>
      <c r="D456" s="67"/>
      <c r="E456" s="209"/>
      <c r="F456" s="69"/>
      <c r="G456" s="67"/>
      <c r="H456" s="67"/>
      <c r="I456" s="70"/>
    </row>
    <row r="457" spans="2:9" s="66" customFormat="1" ht="15" customHeight="1">
      <c r="B457" s="65"/>
      <c r="D457" s="67"/>
      <c r="E457" s="209"/>
      <c r="F457" s="69"/>
      <c r="G457" s="67"/>
      <c r="H457" s="67"/>
      <c r="I457" s="70"/>
    </row>
    <row r="458" spans="2:9" s="66" customFormat="1" ht="15" customHeight="1">
      <c r="B458" s="65"/>
      <c r="D458" s="67"/>
      <c r="E458" s="209"/>
      <c r="F458" s="69"/>
      <c r="G458" s="67"/>
      <c r="H458" s="67"/>
      <c r="I458" s="70"/>
    </row>
    <row r="459" spans="2:9" s="66" customFormat="1" ht="15" customHeight="1">
      <c r="B459" s="65"/>
      <c r="D459" s="67"/>
      <c r="E459" s="209"/>
      <c r="F459" s="69"/>
      <c r="G459" s="67"/>
      <c r="H459" s="67"/>
      <c r="I459" s="70"/>
    </row>
    <row r="460" spans="2:9" s="66" customFormat="1" ht="15" customHeight="1">
      <c r="B460" s="65"/>
      <c r="D460" s="67"/>
      <c r="E460" s="209"/>
      <c r="F460" s="69"/>
      <c r="G460" s="67"/>
      <c r="H460" s="67"/>
      <c r="I460" s="70"/>
    </row>
    <row r="461" spans="2:9" s="66" customFormat="1" ht="15" customHeight="1">
      <c r="B461" s="65"/>
      <c r="D461" s="67"/>
      <c r="E461" s="209"/>
      <c r="F461" s="69"/>
      <c r="G461" s="67"/>
      <c r="H461" s="67"/>
      <c r="I461" s="70"/>
    </row>
    <row r="462" spans="2:9" s="66" customFormat="1" ht="15" customHeight="1">
      <c r="B462" s="65"/>
      <c r="D462" s="67"/>
      <c r="E462" s="209"/>
      <c r="F462" s="69"/>
      <c r="G462" s="67"/>
      <c r="H462" s="67"/>
      <c r="I462" s="70"/>
    </row>
    <row r="463" spans="2:9" s="66" customFormat="1" ht="15" customHeight="1">
      <c r="B463" s="65"/>
      <c r="D463" s="67"/>
      <c r="E463" s="209"/>
      <c r="F463" s="69"/>
      <c r="G463" s="67"/>
      <c r="H463" s="67"/>
      <c r="I463" s="70"/>
    </row>
    <row r="464" spans="2:9" s="66" customFormat="1" ht="15" customHeight="1">
      <c r="B464" s="65"/>
      <c r="D464" s="67"/>
      <c r="E464" s="209"/>
      <c r="F464" s="69"/>
      <c r="G464" s="67"/>
      <c r="H464" s="67"/>
      <c r="I464" s="70"/>
    </row>
    <row r="465" spans="2:9" s="66" customFormat="1" ht="15" customHeight="1">
      <c r="B465" s="65"/>
      <c r="D465" s="67"/>
      <c r="E465" s="209"/>
      <c r="F465" s="69"/>
      <c r="G465" s="67"/>
      <c r="H465" s="67"/>
      <c r="I465" s="70"/>
    </row>
    <row r="466" spans="2:9" s="66" customFormat="1" ht="15" customHeight="1">
      <c r="B466" s="65"/>
      <c r="D466" s="67"/>
      <c r="E466" s="209"/>
      <c r="F466" s="69"/>
      <c r="G466" s="67"/>
      <c r="H466" s="67"/>
      <c r="I466" s="70"/>
    </row>
    <row r="467" spans="2:9" s="66" customFormat="1" ht="15" customHeight="1">
      <c r="B467" s="65"/>
      <c r="D467" s="67"/>
      <c r="E467" s="209"/>
      <c r="F467" s="69"/>
      <c r="G467" s="67"/>
      <c r="H467" s="67"/>
      <c r="I467" s="70"/>
    </row>
    <row r="468" spans="2:9" s="66" customFormat="1" ht="15" customHeight="1">
      <c r="B468" s="65"/>
      <c r="D468" s="67"/>
      <c r="E468" s="209"/>
      <c r="F468" s="69"/>
      <c r="G468" s="67"/>
      <c r="H468" s="67"/>
      <c r="I468" s="70"/>
    </row>
    <row r="469" spans="2:9" s="66" customFormat="1" ht="15" customHeight="1">
      <c r="B469" s="65"/>
      <c r="D469" s="67"/>
      <c r="E469" s="209"/>
      <c r="F469" s="69"/>
      <c r="G469" s="67"/>
      <c r="H469" s="67"/>
      <c r="I469" s="70"/>
    </row>
    <row r="470" spans="2:9" s="66" customFormat="1" ht="15" customHeight="1">
      <c r="B470" s="65"/>
      <c r="D470" s="67"/>
      <c r="E470" s="209"/>
      <c r="F470" s="69"/>
      <c r="G470" s="67"/>
      <c r="H470" s="67"/>
      <c r="I470" s="70"/>
    </row>
    <row r="471" spans="2:9" s="66" customFormat="1" ht="15" customHeight="1">
      <c r="B471" s="65"/>
      <c r="D471" s="67"/>
      <c r="E471" s="209"/>
      <c r="F471" s="69"/>
      <c r="G471" s="67"/>
      <c r="H471" s="67"/>
      <c r="I471" s="70"/>
    </row>
    <row r="472" spans="2:9" s="66" customFormat="1" ht="15" customHeight="1">
      <c r="B472" s="65"/>
      <c r="D472" s="67"/>
      <c r="E472" s="209"/>
      <c r="F472" s="69"/>
      <c r="G472" s="67"/>
      <c r="H472" s="67"/>
      <c r="I472" s="70"/>
    </row>
    <row r="473" spans="2:9" s="66" customFormat="1" ht="15" customHeight="1">
      <c r="B473" s="65"/>
      <c r="D473" s="67"/>
      <c r="E473" s="209"/>
      <c r="F473" s="69"/>
      <c r="G473" s="67"/>
      <c r="H473" s="67"/>
      <c r="I473" s="70"/>
    </row>
    <row r="474" spans="2:9" s="66" customFormat="1" ht="15" customHeight="1">
      <c r="B474" s="65"/>
      <c r="D474" s="67"/>
      <c r="E474" s="209"/>
      <c r="F474" s="69"/>
      <c r="G474" s="67"/>
      <c r="H474" s="67"/>
      <c r="I474" s="70"/>
    </row>
    <row r="475" spans="2:9" s="66" customFormat="1" ht="15" customHeight="1">
      <c r="B475" s="65"/>
      <c r="D475" s="67"/>
      <c r="E475" s="209"/>
      <c r="F475" s="69"/>
      <c r="G475" s="67"/>
      <c r="H475" s="67"/>
      <c r="I475" s="70"/>
    </row>
    <row r="476" spans="2:9" s="66" customFormat="1" ht="15" customHeight="1">
      <c r="B476" s="65"/>
      <c r="D476" s="67"/>
      <c r="E476" s="209"/>
      <c r="F476" s="69"/>
      <c r="G476" s="67"/>
      <c r="H476" s="67"/>
      <c r="I476" s="70"/>
    </row>
    <row r="477" spans="2:9" s="66" customFormat="1" ht="15" customHeight="1">
      <c r="B477" s="65"/>
      <c r="D477" s="67"/>
      <c r="E477" s="209"/>
      <c r="F477" s="69"/>
      <c r="G477" s="67"/>
      <c r="H477" s="67"/>
      <c r="I477" s="70"/>
    </row>
    <row r="478" spans="2:9" s="66" customFormat="1" ht="15" customHeight="1">
      <c r="B478" s="65"/>
      <c r="D478" s="67"/>
      <c r="E478" s="209"/>
      <c r="F478" s="69"/>
      <c r="G478" s="67"/>
      <c r="H478" s="67"/>
      <c r="I478" s="70"/>
    </row>
    <row r="479" spans="2:9" s="66" customFormat="1" ht="15" customHeight="1">
      <c r="B479" s="65"/>
      <c r="D479" s="67"/>
      <c r="E479" s="209"/>
      <c r="F479" s="69"/>
      <c r="G479" s="67"/>
      <c r="H479" s="67"/>
      <c r="I479" s="70"/>
    </row>
    <row r="480" spans="2:9" s="66" customFormat="1" ht="15" customHeight="1">
      <c r="B480" s="65"/>
      <c r="D480" s="67"/>
      <c r="E480" s="209"/>
      <c r="F480" s="69"/>
      <c r="G480" s="67"/>
      <c r="H480" s="67"/>
      <c r="I480" s="70"/>
    </row>
    <row r="481" spans="2:9" s="66" customFormat="1" ht="15" customHeight="1">
      <c r="B481" s="65"/>
      <c r="D481" s="67"/>
      <c r="E481" s="209"/>
      <c r="F481" s="69"/>
      <c r="G481" s="67"/>
      <c r="H481" s="67"/>
      <c r="I481" s="70"/>
    </row>
    <row r="482" spans="2:9" s="66" customFormat="1" ht="15" customHeight="1">
      <c r="B482" s="65"/>
      <c r="D482" s="67"/>
      <c r="E482" s="209"/>
      <c r="F482" s="69"/>
      <c r="G482" s="67"/>
      <c r="H482" s="67"/>
      <c r="I482" s="70"/>
    </row>
    <row r="483" spans="2:9" s="66" customFormat="1" ht="15" customHeight="1">
      <c r="B483" s="65"/>
      <c r="D483" s="67"/>
      <c r="E483" s="209"/>
      <c r="F483" s="69"/>
      <c r="G483" s="67"/>
      <c r="H483" s="67"/>
      <c r="I483" s="70"/>
    </row>
    <row r="484" spans="2:9" s="66" customFormat="1" ht="15" customHeight="1">
      <c r="B484" s="65"/>
      <c r="D484" s="67"/>
      <c r="E484" s="209"/>
      <c r="F484" s="69"/>
      <c r="G484" s="67"/>
      <c r="H484" s="67"/>
      <c r="I484" s="70"/>
    </row>
    <row r="485" spans="2:9" s="66" customFormat="1" ht="15" customHeight="1">
      <c r="B485" s="65"/>
      <c r="D485" s="67"/>
      <c r="E485" s="209"/>
      <c r="F485" s="69"/>
      <c r="G485" s="67"/>
      <c r="H485" s="67"/>
      <c r="I485" s="70"/>
    </row>
    <row r="486" spans="2:9" s="66" customFormat="1" ht="15" customHeight="1">
      <c r="B486" s="65"/>
      <c r="D486" s="67"/>
      <c r="E486" s="209"/>
      <c r="F486" s="69"/>
      <c r="G486" s="67"/>
      <c r="H486" s="67"/>
      <c r="I486" s="70"/>
    </row>
    <row r="487" spans="2:9" s="66" customFormat="1" ht="15" customHeight="1">
      <c r="B487" s="65"/>
      <c r="D487" s="67"/>
      <c r="E487" s="209"/>
      <c r="F487" s="69"/>
      <c r="G487" s="67"/>
      <c r="H487" s="67"/>
      <c r="I487" s="70"/>
    </row>
    <row r="488" spans="2:9" s="66" customFormat="1" ht="15" customHeight="1">
      <c r="B488" s="65"/>
      <c r="D488" s="67"/>
      <c r="E488" s="209"/>
      <c r="F488" s="69"/>
      <c r="G488" s="67"/>
      <c r="H488" s="67"/>
      <c r="I488" s="70"/>
    </row>
    <row r="489" spans="2:9" s="66" customFormat="1" ht="15" customHeight="1">
      <c r="B489" s="65"/>
      <c r="D489" s="67"/>
      <c r="E489" s="209"/>
      <c r="F489" s="69"/>
      <c r="G489" s="67"/>
      <c r="H489" s="67"/>
      <c r="I489" s="70"/>
    </row>
    <row r="490" spans="2:9" s="66" customFormat="1" ht="15" customHeight="1">
      <c r="B490" s="65"/>
      <c r="D490" s="67"/>
      <c r="E490" s="209"/>
      <c r="F490" s="69"/>
      <c r="G490" s="67"/>
      <c r="H490" s="67"/>
      <c r="I490" s="70"/>
    </row>
    <row r="491" spans="2:9" s="66" customFormat="1" ht="15" customHeight="1">
      <c r="B491" s="65"/>
      <c r="D491" s="67"/>
      <c r="E491" s="209"/>
      <c r="F491" s="69"/>
      <c r="G491" s="67"/>
      <c r="H491" s="67"/>
      <c r="I491" s="70"/>
    </row>
    <row r="492" spans="2:9" s="66" customFormat="1" ht="15" customHeight="1">
      <c r="B492" s="65"/>
      <c r="D492" s="67"/>
      <c r="E492" s="209"/>
      <c r="F492" s="69"/>
      <c r="G492" s="67"/>
      <c r="H492" s="67"/>
      <c r="I492" s="70"/>
    </row>
    <row r="493" spans="2:9" s="66" customFormat="1" ht="15" customHeight="1">
      <c r="B493" s="65"/>
      <c r="D493" s="67"/>
      <c r="E493" s="209"/>
      <c r="F493" s="69"/>
      <c r="G493" s="67"/>
      <c r="H493" s="67"/>
      <c r="I493" s="70"/>
    </row>
    <row r="494" spans="2:9" s="66" customFormat="1" ht="15" customHeight="1">
      <c r="B494" s="65"/>
      <c r="D494" s="67"/>
      <c r="E494" s="209"/>
      <c r="F494" s="69"/>
      <c r="G494" s="67"/>
      <c r="H494" s="67"/>
      <c r="I494" s="70"/>
    </row>
    <row r="495" spans="2:9" s="66" customFormat="1" ht="15" customHeight="1">
      <c r="B495" s="65"/>
      <c r="D495" s="67"/>
      <c r="E495" s="209"/>
      <c r="F495" s="69"/>
      <c r="G495" s="67"/>
      <c r="H495" s="67"/>
      <c r="I495" s="70"/>
    </row>
    <row r="496" spans="2:9" s="66" customFormat="1" ht="15" customHeight="1">
      <c r="B496" s="65"/>
      <c r="D496" s="67"/>
      <c r="E496" s="209"/>
      <c r="F496" s="69"/>
      <c r="G496" s="67"/>
      <c r="H496" s="67"/>
      <c r="I496" s="70"/>
    </row>
    <row r="497" spans="2:9" s="66" customFormat="1" ht="15" customHeight="1">
      <c r="B497" s="65"/>
      <c r="D497" s="67"/>
      <c r="E497" s="209"/>
      <c r="F497" s="69"/>
      <c r="G497" s="67"/>
      <c r="H497" s="67"/>
      <c r="I497" s="70"/>
    </row>
    <row r="498" spans="2:9" s="66" customFormat="1" ht="15" customHeight="1">
      <c r="B498" s="65"/>
      <c r="D498" s="67"/>
      <c r="E498" s="209"/>
      <c r="F498" s="69"/>
      <c r="G498" s="67"/>
      <c r="H498" s="67"/>
      <c r="I498" s="70"/>
    </row>
    <row r="499" spans="2:9" s="66" customFormat="1" ht="15" customHeight="1">
      <c r="B499" s="65"/>
      <c r="D499" s="67"/>
      <c r="E499" s="209"/>
      <c r="F499" s="69"/>
      <c r="G499" s="67"/>
      <c r="H499" s="67"/>
      <c r="I499" s="70"/>
    </row>
    <row r="500" spans="2:9" s="66" customFormat="1" ht="15" customHeight="1">
      <c r="B500" s="65"/>
      <c r="D500" s="67"/>
      <c r="E500" s="209"/>
      <c r="F500" s="69"/>
      <c r="G500" s="67"/>
      <c r="H500" s="67"/>
      <c r="I500" s="70"/>
    </row>
    <row r="501" spans="2:9" s="66" customFormat="1" ht="15" customHeight="1">
      <c r="B501" s="65"/>
      <c r="D501" s="67"/>
      <c r="E501" s="209"/>
      <c r="F501" s="69"/>
      <c r="G501" s="67"/>
      <c r="H501" s="67"/>
      <c r="I501" s="70"/>
    </row>
    <row r="502" spans="2:9" s="66" customFormat="1" ht="15" customHeight="1">
      <c r="B502" s="65"/>
      <c r="D502" s="67"/>
      <c r="E502" s="209"/>
      <c r="F502" s="69"/>
      <c r="G502" s="67"/>
      <c r="H502" s="67"/>
      <c r="I502" s="70"/>
    </row>
    <row r="503" spans="2:9" s="66" customFormat="1" ht="15" customHeight="1">
      <c r="B503" s="65"/>
      <c r="D503" s="67"/>
      <c r="E503" s="209"/>
      <c r="F503" s="69"/>
      <c r="G503" s="67"/>
      <c r="H503" s="67"/>
      <c r="I503" s="70"/>
    </row>
    <row r="504" spans="2:9" s="66" customFormat="1" ht="15" customHeight="1">
      <c r="B504" s="65"/>
      <c r="D504" s="67"/>
      <c r="E504" s="209"/>
      <c r="F504" s="69"/>
      <c r="G504" s="67"/>
      <c r="H504" s="67"/>
      <c r="I504" s="70"/>
    </row>
    <row r="505" spans="2:9" s="66" customFormat="1" ht="15" customHeight="1">
      <c r="B505" s="65"/>
      <c r="D505" s="67"/>
      <c r="E505" s="209"/>
      <c r="F505" s="69"/>
      <c r="G505" s="67"/>
      <c r="H505" s="67"/>
      <c r="I505" s="70"/>
    </row>
    <row r="506" spans="2:9" s="66" customFormat="1" ht="15" customHeight="1">
      <c r="B506" s="65"/>
      <c r="D506" s="67"/>
      <c r="E506" s="209"/>
      <c r="F506" s="69"/>
      <c r="G506" s="67"/>
      <c r="H506" s="67"/>
      <c r="I506" s="70"/>
    </row>
    <row r="507" spans="2:9" s="66" customFormat="1" ht="15" customHeight="1">
      <c r="B507" s="65"/>
      <c r="D507" s="67"/>
      <c r="E507" s="209"/>
      <c r="F507" s="69"/>
      <c r="G507" s="67"/>
      <c r="H507" s="67"/>
      <c r="I507" s="70"/>
    </row>
    <row r="508" spans="2:9" s="66" customFormat="1" ht="15" customHeight="1">
      <c r="B508" s="65"/>
      <c r="D508" s="67"/>
      <c r="E508" s="209"/>
      <c r="F508" s="69"/>
      <c r="G508" s="67"/>
      <c r="H508" s="67"/>
      <c r="I508" s="70"/>
    </row>
    <row r="509" spans="2:9" s="66" customFormat="1" ht="15" customHeight="1">
      <c r="B509" s="65"/>
      <c r="D509" s="67"/>
      <c r="E509" s="209"/>
      <c r="F509" s="69"/>
      <c r="G509" s="67"/>
      <c r="H509" s="67"/>
      <c r="I509" s="70"/>
    </row>
    <row r="510" spans="2:9" s="66" customFormat="1" ht="15" customHeight="1">
      <c r="B510" s="65"/>
      <c r="D510" s="67"/>
      <c r="E510" s="209"/>
      <c r="F510" s="69"/>
      <c r="G510" s="67"/>
      <c r="H510" s="67"/>
      <c r="I510" s="70"/>
    </row>
    <row r="511" spans="2:9" s="66" customFormat="1" ht="15" customHeight="1">
      <c r="B511" s="65"/>
      <c r="D511" s="67"/>
      <c r="E511" s="209"/>
      <c r="F511" s="69"/>
      <c r="G511" s="67"/>
      <c r="H511" s="67"/>
      <c r="I511" s="70"/>
    </row>
    <row r="512" spans="2:9" s="66" customFormat="1" ht="15" customHeight="1">
      <c r="B512" s="65"/>
      <c r="D512" s="67"/>
      <c r="E512" s="209"/>
      <c r="F512" s="69"/>
      <c r="G512" s="67"/>
      <c r="H512" s="67"/>
      <c r="I512" s="70"/>
    </row>
    <row r="513" spans="2:9" s="66" customFormat="1" ht="15" customHeight="1">
      <c r="B513" s="65"/>
      <c r="D513" s="67"/>
      <c r="E513" s="209"/>
      <c r="F513" s="69"/>
      <c r="G513" s="67"/>
      <c r="H513" s="67"/>
      <c r="I513" s="70"/>
    </row>
    <row r="514" spans="2:9" s="66" customFormat="1" ht="15" customHeight="1">
      <c r="B514" s="65"/>
      <c r="D514" s="67"/>
      <c r="E514" s="209"/>
      <c r="F514" s="69"/>
      <c r="G514" s="67"/>
      <c r="H514" s="67"/>
      <c r="I514" s="70"/>
    </row>
    <row r="515" spans="2:9" s="66" customFormat="1" ht="15" customHeight="1">
      <c r="B515" s="65"/>
      <c r="D515" s="67"/>
      <c r="E515" s="209"/>
      <c r="F515" s="69"/>
      <c r="G515" s="67"/>
      <c r="H515" s="67"/>
      <c r="I515" s="70"/>
    </row>
    <row r="516" spans="2:9" s="66" customFormat="1" ht="15" customHeight="1">
      <c r="B516" s="65"/>
      <c r="D516" s="67"/>
      <c r="E516" s="209"/>
      <c r="F516" s="69"/>
      <c r="G516" s="67"/>
      <c r="H516" s="67"/>
      <c r="I516" s="70"/>
    </row>
    <row r="517" spans="2:9" s="66" customFormat="1" ht="15" customHeight="1">
      <c r="B517" s="65"/>
      <c r="D517" s="67"/>
      <c r="E517" s="209"/>
      <c r="F517" s="69"/>
      <c r="G517" s="67"/>
      <c r="H517" s="67"/>
      <c r="I517" s="70"/>
    </row>
    <row r="518" spans="2:9" s="66" customFormat="1" ht="15" customHeight="1">
      <c r="B518" s="65"/>
      <c r="D518" s="67"/>
      <c r="E518" s="209"/>
      <c r="F518" s="69"/>
      <c r="G518" s="67"/>
      <c r="H518" s="67"/>
      <c r="I518" s="70"/>
    </row>
    <row r="519" spans="2:9" s="66" customFormat="1" ht="15" customHeight="1">
      <c r="B519" s="65"/>
      <c r="D519" s="67"/>
      <c r="E519" s="209"/>
      <c r="F519" s="69"/>
      <c r="G519" s="67"/>
      <c r="H519" s="67"/>
      <c r="I519" s="70"/>
    </row>
    <row r="520" spans="2:9" s="66" customFormat="1" ht="15" customHeight="1">
      <c r="B520" s="65"/>
      <c r="D520" s="67"/>
      <c r="E520" s="209"/>
      <c r="F520" s="69"/>
      <c r="G520" s="67"/>
      <c r="H520" s="67"/>
      <c r="I520" s="70"/>
    </row>
    <row r="521" spans="2:9" s="66" customFormat="1" ht="15" customHeight="1">
      <c r="B521" s="65"/>
      <c r="D521" s="67"/>
      <c r="E521" s="209"/>
      <c r="F521" s="69"/>
      <c r="G521" s="67"/>
      <c r="H521" s="67"/>
      <c r="I521" s="70"/>
    </row>
    <row r="522" spans="2:9" s="66" customFormat="1" ht="15" customHeight="1">
      <c r="B522" s="65"/>
      <c r="D522" s="67"/>
      <c r="E522" s="209"/>
      <c r="F522" s="69"/>
      <c r="G522" s="67"/>
      <c r="H522" s="67"/>
      <c r="I522" s="70"/>
    </row>
    <row r="523" spans="2:9" s="66" customFormat="1" ht="15" customHeight="1">
      <c r="B523" s="65"/>
      <c r="D523" s="67"/>
      <c r="E523" s="209"/>
      <c r="F523" s="69"/>
      <c r="G523" s="67"/>
      <c r="H523" s="67"/>
      <c r="I523" s="70"/>
    </row>
    <row r="524" spans="2:9" s="66" customFormat="1" ht="15" customHeight="1">
      <c r="B524" s="65"/>
      <c r="D524" s="67"/>
      <c r="E524" s="209"/>
      <c r="F524" s="69"/>
      <c r="G524" s="67"/>
      <c r="H524" s="67"/>
      <c r="I524" s="70"/>
    </row>
    <row r="525" spans="2:9" s="66" customFormat="1" ht="15" customHeight="1">
      <c r="B525" s="65"/>
      <c r="D525" s="67"/>
      <c r="E525" s="209"/>
      <c r="F525" s="69"/>
      <c r="G525" s="67"/>
      <c r="H525" s="67"/>
      <c r="I525" s="70"/>
    </row>
    <row r="526" spans="2:9" s="66" customFormat="1" ht="15" customHeight="1">
      <c r="B526" s="65"/>
      <c r="D526" s="67"/>
      <c r="E526" s="209"/>
      <c r="F526" s="69"/>
      <c r="G526" s="67"/>
      <c r="H526" s="67"/>
      <c r="I526" s="70"/>
    </row>
    <row r="527" spans="2:9" s="66" customFormat="1" ht="15" customHeight="1">
      <c r="B527" s="65"/>
      <c r="D527" s="67"/>
      <c r="E527" s="209"/>
      <c r="F527" s="69"/>
      <c r="G527" s="67"/>
      <c r="H527" s="67"/>
      <c r="I527" s="70"/>
    </row>
    <row r="528" spans="2:9" s="66" customFormat="1" ht="15" customHeight="1">
      <c r="B528" s="65"/>
      <c r="D528" s="67"/>
      <c r="E528" s="209"/>
      <c r="F528" s="69"/>
      <c r="G528" s="67"/>
      <c r="H528" s="67"/>
      <c r="I528" s="70"/>
    </row>
    <row r="529" spans="2:9" s="66" customFormat="1" ht="15" customHeight="1">
      <c r="B529" s="65"/>
      <c r="D529" s="67"/>
      <c r="E529" s="209"/>
      <c r="F529" s="69"/>
      <c r="G529" s="67"/>
      <c r="H529" s="67"/>
      <c r="I529" s="70"/>
    </row>
    <row r="530" spans="2:9" s="66" customFormat="1" ht="15" customHeight="1">
      <c r="B530" s="65"/>
      <c r="D530" s="67"/>
      <c r="E530" s="209"/>
      <c r="F530" s="69"/>
      <c r="G530" s="67"/>
      <c r="H530" s="67"/>
      <c r="I530" s="70"/>
    </row>
    <row r="531" spans="2:9" s="66" customFormat="1" ht="15" customHeight="1">
      <c r="B531" s="65"/>
      <c r="D531" s="67"/>
      <c r="E531" s="209"/>
      <c r="F531" s="69"/>
      <c r="G531" s="67"/>
      <c r="H531" s="67"/>
      <c r="I531" s="70"/>
    </row>
    <row r="532" spans="2:9" s="66" customFormat="1" ht="15" customHeight="1">
      <c r="B532" s="65"/>
      <c r="D532" s="67"/>
      <c r="E532" s="209"/>
      <c r="F532" s="69"/>
      <c r="G532" s="67"/>
      <c r="H532" s="67"/>
      <c r="I532" s="70"/>
    </row>
    <row r="533" spans="2:9" s="66" customFormat="1" ht="15" customHeight="1">
      <c r="B533" s="65"/>
      <c r="D533" s="67"/>
      <c r="E533" s="209"/>
      <c r="F533" s="69"/>
      <c r="G533" s="67"/>
      <c r="H533" s="67"/>
      <c r="I533" s="70"/>
    </row>
    <row r="534" spans="2:9" s="66" customFormat="1" ht="15" customHeight="1">
      <c r="B534" s="65"/>
      <c r="D534" s="67"/>
      <c r="E534" s="209"/>
      <c r="F534" s="69"/>
      <c r="G534" s="67"/>
      <c r="H534" s="67"/>
      <c r="I534" s="70"/>
    </row>
    <row r="535" spans="2:9" s="66" customFormat="1" ht="15" customHeight="1">
      <c r="B535" s="65"/>
      <c r="D535" s="67"/>
      <c r="E535" s="209"/>
      <c r="F535" s="69"/>
      <c r="G535" s="67"/>
      <c r="H535" s="67"/>
      <c r="I535" s="70"/>
    </row>
    <row r="536" spans="2:9" s="66" customFormat="1" ht="15" customHeight="1">
      <c r="B536" s="65"/>
      <c r="D536" s="67"/>
      <c r="E536" s="209"/>
      <c r="F536" s="69"/>
      <c r="G536" s="67"/>
      <c r="H536" s="67"/>
      <c r="I536" s="70"/>
    </row>
    <row r="537" spans="2:9" s="66" customFormat="1" ht="15" customHeight="1">
      <c r="B537" s="65"/>
      <c r="D537" s="67"/>
      <c r="E537" s="209"/>
      <c r="F537" s="69"/>
      <c r="G537" s="67"/>
      <c r="H537" s="67"/>
      <c r="I537" s="70"/>
    </row>
    <row r="538" spans="2:9" s="66" customFormat="1" ht="15" customHeight="1">
      <c r="B538" s="65"/>
      <c r="D538" s="67"/>
      <c r="E538" s="209"/>
      <c r="F538" s="69"/>
      <c r="G538" s="67"/>
      <c r="H538" s="67"/>
      <c r="I538" s="70"/>
    </row>
    <row r="539" spans="2:9" s="66" customFormat="1" ht="15" customHeight="1">
      <c r="B539" s="65"/>
      <c r="D539" s="67"/>
      <c r="E539" s="209"/>
      <c r="F539" s="69"/>
      <c r="G539" s="67"/>
      <c r="H539" s="67"/>
      <c r="I539" s="70"/>
    </row>
    <row r="540" spans="2:9" s="66" customFormat="1" ht="15" customHeight="1">
      <c r="B540" s="65"/>
      <c r="D540" s="67"/>
      <c r="E540" s="209"/>
      <c r="F540" s="69"/>
      <c r="G540" s="67"/>
      <c r="H540" s="67"/>
      <c r="I540" s="70"/>
    </row>
    <row r="541" spans="2:9" s="66" customFormat="1" ht="15" customHeight="1">
      <c r="B541" s="65"/>
      <c r="D541" s="67"/>
      <c r="E541" s="209"/>
      <c r="F541" s="69"/>
      <c r="G541" s="67"/>
      <c r="H541" s="67"/>
      <c r="I541" s="70"/>
    </row>
    <row r="542" spans="2:9" s="66" customFormat="1" ht="15" customHeight="1">
      <c r="B542" s="65"/>
      <c r="D542" s="67"/>
      <c r="E542" s="209"/>
      <c r="F542" s="69"/>
      <c r="G542" s="67"/>
      <c r="H542" s="67"/>
      <c r="I542" s="70"/>
    </row>
    <row r="543" spans="2:9" s="66" customFormat="1" ht="15" customHeight="1">
      <c r="B543" s="65"/>
      <c r="D543" s="67"/>
      <c r="E543" s="209"/>
      <c r="F543" s="69"/>
      <c r="G543" s="67"/>
      <c r="H543" s="67"/>
      <c r="I543" s="70"/>
    </row>
    <row r="544" spans="2:9" s="66" customFormat="1" ht="15" customHeight="1">
      <c r="B544" s="65"/>
      <c r="D544" s="67"/>
      <c r="E544" s="209"/>
      <c r="F544" s="69"/>
      <c r="G544" s="67"/>
      <c r="H544" s="67"/>
      <c r="I544" s="70"/>
    </row>
    <row r="545" spans="2:9" s="66" customFormat="1" ht="15" customHeight="1">
      <c r="B545" s="65"/>
      <c r="D545" s="67"/>
      <c r="E545" s="209"/>
      <c r="F545" s="69"/>
      <c r="G545" s="67"/>
      <c r="H545" s="67"/>
      <c r="I545" s="70"/>
    </row>
    <row r="546" spans="2:9" s="66" customFormat="1" ht="15" customHeight="1">
      <c r="B546" s="65"/>
      <c r="D546" s="67"/>
      <c r="E546" s="209"/>
      <c r="F546" s="69"/>
      <c r="G546" s="67"/>
      <c r="H546" s="67"/>
      <c r="I546" s="70"/>
    </row>
    <row r="547" spans="2:9" s="66" customFormat="1" ht="15" customHeight="1">
      <c r="B547" s="65"/>
      <c r="D547" s="67"/>
      <c r="E547" s="209"/>
      <c r="F547" s="69"/>
      <c r="G547" s="67"/>
      <c r="H547" s="67"/>
      <c r="I547" s="70"/>
    </row>
    <row r="548" spans="2:9" s="66" customFormat="1" ht="15" customHeight="1">
      <c r="B548" s="65"/>
      <c r="D548" s="67"/>
      <c r="E548" s="209"/>
      <c r="F548" s="69"/>
      <c r="G548" s="67"/>
      <c r="H548" s="67"/>
      <c r="I548" s="70"/>
    </row>
    <row r="549" spans="2:9" s="66" customFormat="1" ht="15" customHeight="1">
      <c r="B549" s="65"/>
      <c r="D549" s="67"/>
      <c r="E549" s="209"/>
      <c r="F549" s="69"/>
      <c r="G549" s="67"/>
      <c r="H549" s="67"/>
      <c r="I549" s="70"/>
    </row>
    <row r="550" spans="2:9" s="66" customFormat="1" ht="15" customHeight="1">
      <c r="B550" s="65"/>
      <c r="D550" s="67"/>
      <c r="E550" s="209"/>
      <c r="F550" s="69"/>
      <c r="G550" s="67"/>
      <c r="H550" s="67"/>
      <c r="I550" s="70"/>
    </row>
    <row r="551" spans="2:9" s="66" customFormat="1" ht="15" customHeight="1">
      <c r="B551" s="65"/>
      <c r="D551" s="67"/>
      <c r="E551" s="209"/>
      <c r="F551" s="69"/>
      <c r="G551" s="67"/>
      <c r="H551" s="67"/>
      <c r="I551" s="70"/>
    </row>
    <row r="552" spans="2:9" s="66" customFormat="1" ht="15" customHeight="1">
      <c r="B552" s="65"/>
      <c r="D552" s="67"/>
      <c r="E552" s="209"/>
      <c r="F552" s="69"/>
      <c r="G552" s="67"/>
      <c r="H552" s="67"/>
      <c r="I552" s="70"/>
    </row>
    <row r="553" spans="2:9" s="66" customFormat="1" ht="15" customHeight="1">
      <c r="B553" s="65"/>
      <c r="D553" s="67"/>
      <c r="E553" s="209"/>
      <c r="F553" s="69"/>
      <c r="G553" s="67"/>
      <c r="H553" s="67"/>
      <c r="I553" s="70"/>
    </row>
    <row r="554" spans="2:9" s="66" customFormat="1" ht="15" customHeight="1">
      <c r="B554" s="65"/>
      <c r="D554" s="67"/>
      <c r="E554" s="209"/>
      <c r="F554" s="69"/>
      <c r="G554" s="67"/>
      <c r="H554" s="67"/>
      <c r="I554" s="70"/>
    </row>
    <row r="555" spans="2:9" s="66" customFormat="1" ht="15" customHeight="1">
      <c r="B555" s="65"/>
      <c r="D555" s="67"/>
      <c r="E555" s="209"/>
      <c r="F555" s="69"/>
      <c r="G555" s="67"/>
      <c r="H555" s="67"/>
      <c r="I555" s="70"/>
    </row>
    <row r="556" spans="2:9" s="66" customFormat="1" ht="15" customHeight="1">
      <c r="B556" s="65"/>
      <c r="D556" s="67"/>
      <c r="E556" s="209"/>
      <c r="F556" s="69"/>
      <c r="G556" s="67"/>
      <c r="H556" s="67"/>
      <c r="I556" s="70"/>
    </row>
    <row r="557" spans="2:9" s="66" customFormat="1" ht="15" customHeight="1">
      <c r="B557" s="65"/>
      <c r="D557" s="67"/>
      <c r="E557" s="209"/>
      <c r="F557" s="69"/>
      <c r="G557" s="67"/>
      <c r="H557" s="67"/>
      <c r="I557" s="70"/>
    </row>
    <row r="558" spans="2:9" s="66" customFormat="1" ht="15" customHeight="1">
      <c r="B558" s="65"/>
      <c r="D558" s="67"/>
      <c r="E558" s="209"/>
      <c r="F558" s="69"/>
      <c r="G558" s="67"/>
      <c r="H558" s="67"/>
      <c r="I558" s="70"/>
    </row>
    <row r="559" spans="2:9" s="66" customFormat="1" ht="15" customHeight="1">
      <c r="B559" s="65"/>
      <c r="D559" s="67"/>
      <c r="E559" s="209"/>
      <c r="F559" s="69"/>
      <c r="G559" s="67"/>
      <c r="H559" s="67"/>
      <c r="I559" s="70"/>
    </row>
    <row r="560" spans="2:9" s="66" customFormat="1" ht="15" customHeight="1">
      <c r="B560" s="65"/>
      <c r="D560" s="67"/>
      <c r="E560" s="209"/>
      <c r="F560" s="69"/>
      <c r="G560" s="67"/>
      <c r="H560" s="67"/>
      <c r="I560" s="70"/>
    </row>
    <row r="561" spans="2:9" s="66" customFormat="1" ht="15" customHeight="1">
      <c r="B561" s="65"/>
      <c r="D561" s="67"/>
      <c r="E561" s="209"/>
      <c r="F561" s="69"/>
      <c r="G561" s="67"/>
      <c r="H561" s="67"/>
      <c r="I561" s="70"/>
    </row>
    <row r="562" spans="2:9" s="66" customFormat="1" ht="15" customHeight="1">
      <c r="B562" s="65"/>
      <c r="D562" s="67"/>
      <c r="E562" s="209"/>
      <c r="F562" s="69"/>
      <c r="G562" s="67"/>
      <c r="H562" s="67"/>
      <c r="I562" s="70"/>
    </row>
    <row r="563" spans="2:9" s="66" customFormat="1" ht="15" customHeight="1">
      <c r="B563" s="65"/>
      <c r="D563" s="67"/>
      <c r="E563" s="209"/>
      <c r="F563" s="69"/>
      <c r="G563" s="67"/>
      <c r="H563" s="67"/>
      <c r="I563" s="70"/>
    </row>
    <row r="564" spans="2:9" s="66" customFormat="1" ht="15" customHeight="1">
      <c r="B564" s="65"/>
      <c r="D564" s="67"/>
      <c r="E564" s="209"/>
      <c r="F564" s="69"/>
      <c r="G564" s="67"/>
      <c r="H564" s="67"/>
      <c r="I564" s="70"/>
    </row>
    <row r="565" spans="2:9" s="66" customFormat="1" ht="15" customHeight="1">
      <c r="B565" s="65"/>
      <c r="D565" s="67"/>
      <c r="E565" s="209"/>
      <c r="F565" s="69"/>
      <c r="G565" s="67"/>
      <c r="H565" s="67"/>
      <c r="I565" s="70"/>
    </row>
    <row r="566" spans="2:9" s="66" customFormat="1" ht="15" customHeight="1">
      <c r="B566" s="65"/>
      <c r="D566" s="67"/>
      <c r="E566" s="209"/>
      <c r="F566" s="69"/>
      <c r="G566" s="67"/>
      <c r="H566" s="67"/>
      <c r="I566" s="70"/>
    </row>
    <row r="567" spans="2:9" s="66" customFormat="1" ht="15" customHeight="1">
      <c r="B567" s="65"/>
      <c r="D567" s="67"/>
      <c r="E567" s="209"/>
      <c r="F567" s="69"/>
      <c r="G567" s="67"/>
      <c r="H567" s="67"/>
      <c r="I567" s="70"/>
    </row>
    <row r="568" spans="2:9" s="66" customFormat="1" ht="15" customHeight="1">
      <c r="B568" s="65"/>
      <c r="D568" s="67"/>
      <c r="E568" s="209"/>
      <c r="F568" s="69"/>
      <c r="G568" s="67"/>
      <c r="H568" s="67"/>
      <c r="I568" s="70"/>
    </row>
    <row r="569" spans="2:9" s="66" customFormat="1" ht="15" customHeight="1">
      <c r="B569" s="65"/>
      <c r="D569" s="67"/>
      <c r="E569" s="209"/>
      <c r="F569" s="69"/>
      <c r="G569" s="67"/>
      <c r="H569" s="67"/>
      <c r="I569" s="70"/>
    </row>
    <row r="570" spans="2:9" s="66" customFormat="1" ht="15" customHeight="1">
      <c r="B570" s="65"/>
      <c r="D570" s="67"/>
      <c r="E570" s="209"/>
      <c r="F570" s="69"/>
      <c r="G570" s="67"/>
      <c r="H570" s="67"/>
      <c r="I570" s="70"/>
    </row>
    <row r="571" spans="2:9" s="66" customFormat="1" ht="15" customHeight="1">
      <c r="B571" s="65"/>
      <c r="D571" s="67"/>
      <c r="E571" s="209"/>
      <c r="F571" s="69"/>
      <c r="G571" s="67"/>
      <c r="H571" s="67"/>
      <c r="I571" s="70"/>
    </row>
    <row r="572" spans="2:9" s="66" customFormat="1" ht="15" customHeight="1">
      <c r="B572" s="65"/>
      <c r="D572" s="67"/>
      <c r="E572" s="209"/>
      <c r="F572" s="69"/>
      <c r="G572" s="67"/>
      <c r="H572" s="67"/>
      <c r="I572" s="70"/>
    </row>
    <row r="573" spans="2:9" s="66" customFormat="1" ht="15" customHeight="1">
      <c r="B573" s="65"/>
      <c r="D573" s="67"/>
      <c r="E573" s="209"/>
      <c r="F573" s="69"/>
      <c r="G573" s="67"/>
      <c r="H573" s="67"/>
      <c r="I573" s="70"/>
    </row>
    <row r="574" spans="2:9" s="66" customFormat="1" ht="15" customHeight="1">
      <c r="B574" s="65"/>
      <c r="D574" s="67"/>
      <c r="E574" s="209"/>
      <c r="F574" s="69"/>
      <c r="G574" s="67"/>
      <c r="H574" s="67"/>
      <c r="I574" s="70"/>
    </row>
    <row r="575" spans="2:9" s="66" customFormat="1" ht="15" customHeight="1">
      <c r="B575" s="65"/>
      <c r="D575" s="67"/>
      <c r="E575" s="209"/>
      <c r="F575" s="69"/>
      <c r="G575" s="67"/>
      <c r="H575" s="67"/>
      <c r="I575" s="70"/>
    </row>
    <row r="576" spans="2:9" s="66" customFormat="1" ht="15" customHeight="1">
      <c r="B576" s="65"/>
      <c r="D576" s="67"/>
      <c r="E576" s="209"/>
      <c r="F576" s="69"/>
      <c r="G576" s="67"/>
      <c r="H576" s="67"/>
      <c r="I576" s="70"/>
    </row>
    <row r="577" spans="2:9" s="66" customFormat="1" ht="15" customHeight="1">
      <c r="B577" s="65"/>
      <c r="D577" s="67"/>
      <c r="E577" s="209"/>
      <c r="F577" s="69"/>
      <c r="G577" s="67"/>
      <c r="H577" s="67"/>
      <c r="I577" s="70"/>
    </row>
    <row r="578" spans="2:9" s="66" customFormat="1" ht="15" customHeight="1">
      <c r="B578" s="65"/>
      <c r="D578" s="67"/>
      <c r="E578" s="209"/>
      <c r="F578" s="69"/>
      <c r="G578" s="67"/>
      <c r="H578" s="67"/>
      <c r="I578" s="70"/>
    </row>
    <row r="579" spans="2:9" s="66" customFormat="1" ht="15" customHeight="1">
      <c r="B579" s="65"/>
      <c r="D579" s="67"/>
      <c r="E579" s="209"/>
      <c r="F579" s="69"/>
      <c r="G579" s="67"/>
      <c r="H579" s="67"/>
      <c r="I579" s="70"/>
    </row>
    <row r="580" spans="2:9" s="66" customFormat="1" ht="15" customHeight="1">
      <c r="B580" s="65"/>
      <c r="D580" s="67"/>
      <c r="E580" s="209"/>
      <c r="F580" s="69"/>
      <c r="G580" s="67"/>
      <c r="H580" s="67"/>
      <c r="I580" s="70"/>
    </row>
    <row r="581" spans="2:9" s="66" customFormat="1" ht="15" customHeight="1">
      <c r="B581" s="65"/>
      <c r="D581" s="67"/>
      <c r="E581" s="209"/>
      <c r="F581" s="69"/>
      <c r="G581" s="67"/>
      <c r="H581" s="67"/>
      <c r="I581" s="70"/>
    </row>
    <row r="582" spans="2:9" s="66" customFormat="1" ht="15" customHeight="1">
      <c r="B582" s="65"/>
      <c r="D582" s="67"/>
      <c r="E582" s="209"/>
      <c r="F582" s="69"/>
      <c r="G582" s="67"/>
      <c r="H582" s="67"/>
      <c r="I582" s="70"/>
    </row>
    <row r="583" spans="2:9" s="66" customFormat="1" ht="15" customHeight="1">
      <c r="B583" s="65"/>
      <c r="D583" s="67"/>
      <c r="E583" s="209"/>
      <c r="F583" s="69"/>
      <c r="G583" s="67"/>
      <c r="H583" s="67"/>
      <c r="I583" s="70"/>
    </row>
    <row r="584" spans="2:9" s="66" customFormat="1" ht="15" customHeight="1">
      <c r="B584" s="65"/>
      <c r="D584" s="67"/>
      <c r="E584" s="209"/>
      <c r="F584" s="69"/>
      <c r="G584" s="67"/>
      <c r="H584" s="67"/>
      <c r="I584" s="70"/>
    </row>
    <row r="585" spans="2:9" s="66" customFormat="1" ht="15" customHeight="1">
      <c r="B585" s="65"/>
      <c r="D585" s="67"/>
      <c r="E585" s="209"/>
      <c r="F585" s="69"/>
      <c r="G585" s="67"/>
      <c r="H585" s="67"/>
      <c r="I585" s="70"/>
    </row>
    <row r="586" spans="2:9" s="66" customFormat="1" ht="15" customHeight="1">
      <c r="B586" s="65"/>
      <c r="D586" s="67"/>
      <c r="E586" s="209"/>
      <c r="F586" s="69"/>
      <c r="G586" s="67"/>
      <c r="H586" s="67"/>
      <c r="I586" s="70"/>
    </row>
    <row r="587" spans="2:9" s="66" customFormat="1" ht="15" customHeight="1">
      <c r="B587" s="65"/>
      <c r="D587" s="67"/>
      <c r="E587" s="209"/>
      <c r="F587" s="69"/>
      <c r="G587" s="67"/>
      <c r="H587" s="67"/>
      <c r="I587" s="70"/>
    </row>
    <row r="588" spans="2:9" s="66" customFormat="1" ht="15" customHeight="1">
      <c r="B588" s="65"/>
      <c r="D588" s="67"/>
      <c r="E588" s="209"/>
      <c r="F588" s="69"/>
      <c r="G588" s="67"/>
      <c r="H588" s="67"/>
      <c r="I588" s="70"/>
    </row>
    <row r="589" spans="2:9" s="66" customFormat="1" ht="15" customHeight="1">
      <c r="B589" s="65"/>
      <c r="D589" s="67"/>
      <c r="E589" s="209"/>
      <c r="F589" s="69"/>
      <c r="G589" s="67"/>
      <c r="H589" s="67"/>
      <c r="I589" s="70"/>
    </row>
    <row r="590" spans="2:9" s="66" customFormat="1" ht="15" customHeight="1">
      <c r="B590" s="65"/>
      <c r="D590" s="67"/>
      <c r="E590" s="209"/>
      <c r="F590" s="69"/>
      <c r="G590" s="67"/>
      <c r="H590" s="67"/>
      <c r="I590" s="70"/>
    </row>
    <row r="591" spans="2:9" s="66" customFormat="1" ht="15" customHeight="1">
      <c r="B591" s="65"/>
      <c r="D591" s="67"/>
      <c r="E591" s="209"/>
      <c r="F591" s="69"/>
      <c r="G591" s="67"/>
      <c r="H591" s="67"/>
      <c r="I591" s="70"/>
    </row>
    <row r="592" spans="2:9" s="66" customFormat="1" ht="15" customHeight="1">
      <c r="B592" s="65"/>
      <c r="D592" s="67"/>
      <c r="E592" s="209"/>
      <c r="F592" s="69"/>
      <c r="G592" s="67"/>
      <c r="H592" s="67"/>
      <c r="I592" s="70"/>
    </row>
    <row r="593" spans="2:9" s="66" customFormat="1" ht="15" customHeight="1">
      <c r="B593" s="65"/>
      <c r="D593" s="67"/>
      <c r="E593" s="209"/>
      <c r="F593" s="69"/>
      <c r="G593" s="67"/>
      <c r="H593" s="67"/>
      <c r="I593" s="70"/>
    </row>
    <row r="594" spans="2:9" s="66" customFormat="1" ht="15" customHeight="1">
      <c r="B594" s="65"/>
      <c r="D594" s="67"/>
      <c r="E594" s="209"/>
      <c r="F594" s="69"/>
      <c r="G594" s="67"/>
      <c r="H594" s="67"/>
      <c r="I594" s="70"/>
    </row>
    <row r="595" spans="2:9" s="66" customFormat="1" ht="15" customHeight="1">
      <c r="B595" s="65"/>
      <c r="D595" s="67"/>
      <c r="E595" s="209"/>
      <c r="F595" s="69"/>
      <c r="G595" s="67"/>
      <c r="H595" s="67"/>
      <c r="I595" s="70"/>
    </row>
    <row r="596" spans="2:9" s="66" customFormat="1" ht="15" customHeight="1">
      <c r="B596" s="65"/>
      <c r="D596" s="67"/>
      <c r="E596" s="209"/>
      <c r="F596" s="69"/>
      <c r="G596" s="67"/>
      <c r="H596" s="67"/>
      <c r="I596" s="70"/>
    </row>
    <row r="597" spans="2:9" s="66" customFormat="1" ht="15" customHeight="1">
      <c r="B597" s="65"/>
      <c r="D597" s="67"/>
      <c r="E597" s="209"/>
      <c r="F597" s="69"/>
      <c r="G597" s="67"/>
      <c r="H597" s="67"/>
      <c r="I597" s="70"/>
    </row>
    <row r="598" spans="2:9" s="66" customFormat="1" ht="15" customHeight="1">
      <c r="B598" s="65"/>
      <c r="D598" s="67"/>
      <c r="E598" s="209"/>
      <c r="F598" s="69"/>
      <c r="G598" s="67"/>
      <c r="H598" s="67"/>
      <c r="I598" s="70"/>
    </row>
    <row r="599" spans="2:9" s="66" customFormat="1" ht="15" customHeight="1">
      <c r="B599" s="65"/>
      <c r="D599" s="67"/>
      <c r="E599" s="209"/>
      <c r="F599" s="69"/>
      <c r="G599" s="67"/>
      <c r="H599" s="67"/>
      <c r="I599" s="70"/>
    </row>
    <row r="600" spans="2:9" s="66" customFormat="1" ht="15" customHeight="1">
      <c r="B600" s="65"/>
      <c r="D600" s="67"/>
      <c r="E600" s="209"/>
      <c r="F600" s="69"/>
      <c r="G600" s="67"/>
      <c r="H600" s="67"/>
      <c r="I600" s="70"/>
    </row>
    <row r="601" spans="2:9" s="66" customFormat="1" ht="15" customHeight="1">
      <c r="B601" s="65"/>
      <c r="D601" s="67"/>
      <c r="E601" s="209"/>
      <c r="F601" s="69"/>
      <c r="G601" s="67"/>
      <c r="H601" s="67"/>
      <c r="I601" s="70"/>
    </row>
    <row r="602" spans="2:9" s="66" customFormat="1" ht="15" customHeight="1">
      <c r="B602" s="65"/>
      <c r="D602" s="67"/>
      <c r="E602" s="209"/>
      <c r="F602" s="69"/>
      <c r="G602" s="67"/>
      <c r="H602" s="67"/>
      <c r="I602" s="70"/>
    </row>
    <row r="603" spans="2:9" s="66" customFormat="1" ht="15" customHeight="1">
      <c r="B603" s="65"/>
      <c r="D603" s="67"/>
      <c r="E603" s="209"/>
      <c r="F603" s="69"/>
      <c r="G603" s="67"/>
      <c r="H603" s="67"/>
      <c r="I603" s="70"/>
    </row>
    <row r="604" spans="2:9" s="66" customFormat="1" ht="15" customHeight="1">
      <c r="B604" s="65"/>
      <c r="D604" s="67"/>
      <c r="E604" s="209"/>
      <c r="F604" s="69"/>
      <c r="G604" s="67"/>
      <c r="H604" s="67"/>
      <c r="I604" s="70"/>
    </row>
    <row r="605" spans="2:9" s="66" customFormat="1" ht="15" customHeight="1">
      <c r="B605" s="65"/>
      <c r="D605" s="67"/>
      <c r="E605" s="209"/>
      <c r="F605" s="69"/>
      <c r="G605" s="67"/>
      <c r="H605" s="67"/>
      <c r="I605" s="70"/>
    </row>
    <row r="606" spans="2:9" s="66" customFormat="1" ht="15" customHeight="1">
      <c r="B606" s="65"/>
      <c r="D606" s="67"/>
      <c r="E606" s="209"/>
      <c r="F606" s="69"/>
      <c r="G606" s="67"/>
      <c r="H606" s="67"/>
      <c r="I606" s="70"/>
    </row>
    <row r="607" spans="2:9" s="66" customFormat="1" ht="15" customHeight="1">
      <c r="B607" s="65"/>
      <c r="D607" s="67"/>
      <c r="E607" s="209"/>
      <c r="F607" s="69"/>
      <c r="G607" s="67"/>
      <c r="H607" s="67"/>
      <c r="I607" s="70"/>
    </row>
    <row r="608" spans="2:9" s="66" customFormat="1" ht="15" customHeight="1">
      <c r="B608" s="65"/>
      <c r="D608" s="67"/>
      <c r="E608" s="209"/>
      <c r="F608" s="69"/>
      <c r="G608" s="67"/>
      <c r="H608" s="67"/>
      <c r="I608" s="70"/>
    </row>
    <row r="609" spans="2:9" s="66" customFormat="1" ht="15" customHeight="1">
      <c r="B609" s="65"/>
      <c r="D609" s="67"/>
      <c r="E609" s="209"/>
      <c r="F609" s="69"/>
      <c r="G609" s="67"/>
      <c r="H609" s="67"/>
      <c r="I609" s="70"/>
    </row>
    <row r="610" spans="2:9" s="66" customFormat="1" ht="15" customHeight="1">
      <c r="B610" s="65"/>
      <c r="D610" s="67"/>
      <c r="E610" s="209"/>
      <c r="F610" s="69"/>
      <c r="G610" s="67"/>
      <c r="H610" s="67"/>
      <c r="I610" s="70"/>
    </row>
    <row r="611" spans="2:9" s="66" customFormat="1" ht="15" customHeight="1">
      <c r="B611" s="65"/>
      <c r="D611" s="67"/>
      <c r="E611" s="209"/>
      <c r="F611" s="69"/>
      <c r="G611" s="67"/>
      <c r="H611" s="67"/>
      <c r="I611" s="70"/>
    </row>
    <row r="612" spans="2:9" s="66" customFormat="1" ht="15" customHeight="1">
      <c r="B612" s="65"/>
      <c r="D612" s="67"/>
      <c r="E612" s="209"/>
      <c r="F612" s="69"/>
      <c r="G612" s="67"/>
      <c r="H612" s="67"/>
      <c r="I612" s="70"/>
    </row>
    <row r="613" spans="2:9" s="66" customFormat="1" ht="15" customHeight="1">
      <c r="B613" s="65"/>
      <c r="D613" s="67"/>
      <c r="E613" s="209"/>
      <c r="F613" s="69"/>
      <c r="G613" s="67"/>
      <c r="H613" s="67"/>
      <c r="I613" s="70"/>
    </row>
    <row r="614" spans="2:9" s="66" customFormat="1" ht="15" customHeight="1">
      <c r="B614" s="65"/>
      <c r="D614" s="67"/>
      <c r="E614" s="209"/>
      <c r="F614" s="69"/>
      <c r="G614" s="67"/>
      <c r="H614" s="67"/>
      <c r="I614" s="70"/>
    </row>
    <row r="615" spans="2:9" s="66" customFormat="1" ht="15" customHeight="1">
      <c r="B615" s="65"/>
      <c r="D615" s="67"/>
      <c r="E615" s="209"/>
      <c r="F615" s="69"/>
      <c r="G615" s="67"/>
      <c r="H615" s="67"/>
      <c r="I615" s="70"/>
    </row>
    <row r="616" spans="2:9" s="66" customFormat="1" ht="15" customHeight="1">
      <c r="B616" s="65"/>
      <c r="D616" s="67"/>
      <c r="E616" s="209"/>
      <c r="F616" s="69"/>
      <c r="G616" s="67"/>
      <c r="H616" s="67"/>
      <c r="I616" s="70"/>
    </row>
    <row r="617" spans="2:9" s="66" customFormat="1" ht="15" customHeight="1">
      <c r="B617" s="65"/>
      <c r="D617" s="67"/>
      <c r="E617" s="209"/>
      <c r="F617" s="69"/>
      <c r="G617" s="67"/>
      <c r="H617" s="67"/>
      <c r="I617" s="70"/>
    </row>
    <row r="618" spans="2:9" s="66" customFormat="1" ht="15" customHeight="1">
      <c r="B618" s="65"/>
      <c r="D618" s="67"/>
      <c r="E618" s="209"/>
      <c r="F618" s="69"/>
      <c r="G618" s="67"/>
      <c r="H618" s="67"/>
      <c r="I618" s="70"/>
    </row>
    <row r="619" spans="2:9" s="66" customFormat="1" ht="15" customHeight="1">
      <c r="B619" s="65"/>
      <c r="D619" s="67"/>
      <c r="E619" s="209"/>
      <c r="F619" s="69"/>
      <c r="G619" s="67"/>
      <c r="H619" s="67"/>
      <c r="I619" s="70"/>
    </row>
    <row r="620" spans="2:9" s="66" customFormat="1" ht="15" customHeight="1">
      <c r="B620" s="65"/>
      <c r="D620" s="67"/>
      <c r="E620" s="209"/>
      <c r="F620" s="69"/>
      <c r="G620" s="67"/>
      <c r="H620" s="67"/>
      <c r="I620" s="70"/>
    </row>
    <row r="621" spans="2:9" s="66" customFormat="1" ht="15" customHeight="1">
      <c r="B621" s="65"/>
      <c r="D621" s="67"/>
      <c r="E621" s="209"/>
      <c r="F621" s="69"/>
      <c r="G621" s="67"/>
      <c r="H621" s="67"/>
      <c r="I621" s="70"/>
    </row>
    <row r="622" spans="2:9" s="66" customFormat="1" ht="15" customHeight="1">
      <c r="B622" s="65"/>
      <c r="D622" s="67"/>
      <c r="E622" s="209"/>
      <c r="F622" s="69"/>
      <c r="G622" s="67"/>
      <c r="H622" s="67"/>
      <c r="I622" s="70"/>
    </row>
    <row r="623" spans="2:9" s="66" customFormat="1" ht="15" customHeight="1">
      <c r="B623" s="65"/>
      <c r="D623" s="67"/>
      <c r="E623" s="209"/>
      <c r="F623" s="69"/>
      <c r="G623" s="67"/>
      <c r="H623" s="67"/>
      <c r="I623" s="70"/>
    </row>
    <row r="624" spans="2:9" s="66" customFormat="1" ht="15" customHeight="1">
      <c r="B624" s="65"/>
      <c r="D624" s="67"/>
      <c r="E624" s="209"/>
      <c r="F624" s="69"/>
      <c r="G624" s="67"/>
      <c r="H624" s="67"/>
      <c r="I624" s="70"/>
    </row>
    <row r="625" spans="2:9" s="66" customFormat="1" ht="15" customHeight="1">
      <c r="B625" s="65"/>
      <c r="D625" s="67"/>
      <c r="E625" s="209"/>
      <c r="F625" s="69"/>
      <c r="G625" s="67"/>
      <c r="H625" s="67"/>
      <c r="I625" s="70"/>
    </row>
    <row r="626" spans="2:9" s="66" customFormat="1" ht="15" customHeight="1">
      <c r="B626" s="65"/>
      <c r="D626" s="67"/>
      <c r="E626" s="209"/>
      <c r="F626" s="69"/>
      <c r="G626" s="67"/>
      <c r="H626" s="67"/>
      <c r="I626" s="70"/>
    </row>
    <row r="627" spans="2:9" s="66" customFormat="1" ht="15" customHeight="1">
      <c r="B627" s="65"/>
      <c r="D627" s="67"/>
      <c r="E627" s="209"/>
      <c r="F627" s="69"/>
      <c r="G627" s="67"/>
      <c r="H627" s="67"/>
      <c r="I627" s="70"/>
    </row>
    <row r="628" spans="2:9" s="66" customFormat="1" ht="15" customHeight="1">
      <c r="B628" s="65"/>
      <c r="D628" s="67"/>
      <c r="E628" s="209"/>
      <c r="F628" s="69"/>
      <c r="G628" s="67"/>
      <c r="H628" s="67"/>
      <c r="I628" s="70"/>
    </row>
    <row r="629" spans="2:9" s="66" customFormat="1" ht="15" customHeight="1">
      <c r="B629" s="65"/>
      <c r="D629" s="67"/>
      <c r="E629" s="209"/>
      <c r="F629" s="69"/>
      <c r="G629" s="67"/>
      <c r="H629" s="67"/>
      <c r="I629" s="70"/>
    </row>
    <row r="630" spans="2:9" s="66" customFormat="1" ht="15" customHeight="1">
      <c r="B630" s="65"/>
      <c r="D630" s="67"/>
      <c r="E630" s="209"/>
      <c r="F630" s="69"/>
      <c r="G630" s="67"/>
      <c r="H630" s="67"/>
      <c r="I630" s="70"/>
    </row>
    <row r="631" spans="2:9" s="66" customFormat="1" ht="15" customHeight="1">
      <c r="B631" s="65"/>
      <c r="D631" s="67"/>
      <c r="E631" s="209"/>
      <c r="F631" s="69"/>
      <c r="G631" s="67"/>
      <c r="H631" s="67"/>
      <c r="I631" s="70"/>
    </row>
    <row r="632" spans="2:9" s="66" customFormat="1" ht="15" customHeight="1">
      <c r="B632" s="65"/>
      <c r="D632" s="67"/>
      <c r="E632" s="209"/>
      <c r="F632" s="69"/>
      <c r="G632" s="67"/>
      <c r="H632" s="67"/>
      <c r="I632" s="70"/>
    </row>
    <row r="633" spans="2:9" s="66" customFormat="1" ht="15" customHeight="1">
      <c r="B633" s="65"/>
      <c r="D633" s="67"/>
      <c r="E633" s="209"/>
      <c r="F633" s="69"/>
      <c r="G633" s="67"/>
      <c r="H633" s="67"/>
      <c r="I633" s="70"/>
    </row>
    <row r="634" spans="2:9" s="66" customFormat="1" ht="15" customHeight="1">
      <c r="B634" s="65"/>
      <c r="D634" s="67"/>
      <c r="E634" s="209"/>
      <c r="F634" s="69"/>
      <c r="G634" s="67"/>
      <c r="H634" s="67"/>
      <c r="I634" s="70"/>
    </row>
    <row r="635" spans="2:9" s="66" customFormat="1" ht="15" customHeight="1">
      <c r="B635" s="65"/>
      <c r="D635" s="67"/>
      <c r="E635" s="209"/>
      <c r="F635" s="69"/>
      <c r="G635" s="67"/>
      <c r="H635" s="67"/>
      <c r="I635" s="70"/>
    </row>
    <row r="636" spans="2:9" s="66" customFormat="1" ht="15" customHeight="1">
      <c r="B636" s="65"/>
      <c r="D636" s="67"/>
      <c r="E636" s="209"/>
      <c r="F636" s="69"/>
      <c r="G636" s="67"/>
      <c r="H636" s="67"/>
      <c r="I636" s="70"/>
    </row>
    <row r="637" spans="2:9" s="66" customFormat="1" ht="15" customHeight="1">
      <c r="B637" s="65"/>
      <c r="D637" s="67"/>
      <c r="E637" s="209"/>
      <c r="F637" s="69"/>
      <c r="G637" s="67"/>
      <c r="H637" s="67"/>
      <c r="I637" s="70"/>
    </row>
    <row r="638" spans="2:9" s="66" customFormat="1" ht="15" customHeight="1">
      <c r="B638" s="65"/>
      <c r="D638" s="67"/>
      <c r="E638" s="209"/>
      <c r="F638" s="69"/>
      <c r="G638" s="67"/>
      <c r="H638" s="67"/>
      <c r="I638" s="70"/>
    </row>
    <row r="639" spans="2:9" s="66" customFormat="1" ht="15" customHeight="1">
      <c r="B639" s="65"/>
      <c r="D639" s="67"/>
      <c r="E639" s="209"/>
      <c r="F639" s="69"/>
      <c r="G639" s="67"/>
      <c r="H639" s="67"/>
      <c r="I639" s="70"/>
    </row>
    <row r="640" spans="2:9" s="66" customFormat="1" ht="15" customHeight="1">
      <c r="B640" s="65"/>
      <c r="D640" s="67"/>
      <c r="E640" s="209"/>
      <c r="F640" s="69"/>
      <c r="G640" s="67"/>
      <c r="H640" s="67"/>
      <c r="I640" s="70"/>
    </row>
    <row r="641" spans="2:9" s="66" customFormat="1" ht="15" customHeight="1">
      <c r="B641" s="65"/>
      <c r="D641" s="67"/>
      <c r="E641" s="209"/>
      <c r="F641" s="69"/>
      <c r="G641" s="67"/>
      <c r="H641" s="67"/>
      <c r="I641" s="70"/>
    </row>
    <row r="642" spans="2:9" s="66" customFormat="1" ht="15" customHeight="1">
      <c r="B642" s="65"/>
      <c r="D642" s="67"/>
      <c r="E642" s="209"/>
      <c r="F642" s="69"/>
      <c r="G642" s="67"/>
      <c r="H642" s="67"/>
      <c r="I642" s="70"/>
    </row>
    <row r="643" spans="2:9" s="66" customFormat="1" ht="15" customHeight="1">
      <c r="B643" s="65"/>
      <c r="D643" s="67"/>
      <c r="E643" s="209"/>
      <c r="F643" s="69"/>
      <c r="G643" s="67"/>
      <c r="H643" s="67"/>
      <c r="I643" s="70"/>
    </row>
    <row r="644" spans="2:9" s="66" customFormat="1" ht="15" customHeight="1">
      <c r="B644" s="65"/>
      <c r="D644" s="67"/>
      <c r="E644" s="209"/>
      <c r="F644" s="69"/>
      <c r="G644" s="67"/>
      <c r="H644" s="67"/>
      <c r="I644" s="70"/>
    </row>
    <row r="645" spans="2:9" s="66" customFormat="1" ht="15" customHeight="1">
      <c r="B645" s="65"/>
      <c r="D645" s="67"/>
      <c r="E645" s="209"/>
      <c r="F645" s="69"/>
      <c r="G645" s="67"/>
      <c r="H645" s="67"/>
      <c r="I645" s="70"/>
    </row>
    <row r="646" spans="2:9" s="66" customFormat="1" ht="15" customHeight="1">
      <c r="B646" s="65"/>
      <c r="D646" s="67"/>
      <c r="E646" s="209"/>
      <c r="F646" s="69"/>
      <c r="G646" s="67"/>
      <c r="H646" s="67"/>
      <c r="I646" s="70"/>
    </row>
    <row r="647" spans="2:9" s="66" customFormat="1" ht="15" customHeight="1">
      <c r="B647" s="65"/>
      <c r="D647" s="67"/>
      <c r="E647" s="209"/>
      <c r="F647" s="69"/>
      <c r="G647" s="67"/>
      <c r="H647" s="67"/>
      <c r="I647" s="70"/>
    </row>
    <row r="648" spans="2:9" s="66" customFormat="1" ht="15" customHeight="1">
      <c r="B648" s="65"/>
      <c r="D648" s="67"/>
      <c r="E648" s="209"/>
      <c r="F648" s="69"/>
      <c r="G648" s="67"/>
      <c r="H648" s="67"/>
      <c r="I648" s="70"/>
    </row>
    <row r="649" spans="2:9" s="66" customFormat="1" ht="15" customHeight="1">
      <c r="B649" s="65"/>
      <c r="D649" s="67"/>
      <c r="E649" s="209"/>
      <c r="F649" s="69"/>
      <c r="G649" s="67"/>
      <c r="H649" s="67"/>
      <c r="I649" s="70"/>
    </row>
    <row r="650" spans="2:9" s="66" customFormat="1" ht="15" customHeight="1">
      <c r="B650" s="65"/>
      <c r="D650" s="67"/>
      <c r="E650" s="209"/>
      <c r="F650" s="69"/>
      <c r="G650" s="67"/>
      <c r="H650" s="67"/>
      <c r="I650" s="70"/>
    </row>
    <row r="651" spans="2:9" s="66" customFormat="1" ht="15" customHeight="1">
      <c r="B651" s="65"/>
      <c r="D651" s="67"/>
      <c r="E651" s="209"/>
      <c r="F651" s="69"/>
      <c r="G651" s="67"/>
      <c r="H651" s="67"/>
      <c r="I651" s="70"/>
    </row>
    <row r="652" spans="2:9" s="66" customFormat="1" ht="15" customHeight="1">
      <c r="B652" s="65"/>
      <c r="D652" s="67"/>
      <c r="E652" s="209"/>
      <c r="F652" s="69"/>
      <c r="G652" s="67"/>
      <c r="H652" s="67"/>
      <c r="I652" s="70"/>
    </row>
    <row r="653" spans="2:9" s="66" customFormat="1" ht="15" customHeight="1">
      <c r="B653" s="65"/>
      <c r="D653" s="67"/>
      <c r="E653" s="209"/>
      <c r="F653" s="69"/>
      <c r="G653" s="67"/>
      <c r="H653" s="67"/>
      <c r="I653" s="70"/>
    </row>
    <row r="654" spans="2:9" s="66" customFormat="1" ht="15" customHeight="1">
      <c r="B654" s="65"/>
      <c r="D654" s="67"/>
      <c r="E654" s="209"/>
      <c r="F654" s="69"/>
      <c r="G654" s="67"/>
      <c r="H654" s="67"/>
      <c r="I654" s="70"/>
    </row>
    <row r="655" spans="2:9" s="66" customFormat="1" ht="15" customHeight="1">
      <c r="B655" s="65"/>
      <c r="D655" s="67"/>
      <c r="E655" s="209"/>
      <c r="F655" s="69"/>
      <c r="G655" s="67"/>
      <c r="H655" s="67"/>
      <c r="I655" s="70"/>
    </row>
    <row r="656" spans="2:9" s="66" customFormat="1" ht="15" customHeight="1">
      <c r="B656" s="65"/>
      <c r="D656" s="67"/>
      <c r="E656" s="209"/>
      <c r="F656" s="69"/>
      <c r="G656" s="67"/>
      <c r="H656" s="67"/>
      <c r="I656" s="70"/>
    </row>
    <row r="657" spans="2:9" s="66" customFormat="1" ht="15" customHeight="1">
      <c r="B657" s="65"/>
      <c r="D657" s="67"/>
      <c r="E657" s="209"/>
      <c r="F657" s="69"/>
      <c r="G657" s="67"/>
      <c r="H657" s="67"/>
      <c r="I657" s="70"/>
    </row>
    <row r="658" spans="2:9" s="66" customFormat="1" ht="15" customHeight="1">
      <c r="B658" s="65"/>
      <c r="D658" s="67"/>
      <c r="E658" s="209"/>
      <c r="F658" s="69"/>
      <c r="G658" s="67"/>
      <c r="H658" s="67"/>
      <c r="I658" s="70"/>
    </row>
    <row r="659" spans="2:9" s="66" customFormat="1" ht="15" customHeight="1">
      <c r="B659" s="65"/>
      <c r="D659" s="67"/>
      <c r="E659" s="209"/>
      <c r="F659" s="69"/>
      <c r="G659" s="67"/>
      <c r="H659" s="67"/>
      <c r="I659" s="70"/>
    </row>
    <row r="660" spans="2:9" s="66" customFormat="1" ht="15" customHeight="1">
      <c r="B660" s="65"/>
      <c r="D660" s="67"/>
      <c r="E660" s="209"/>
      <c r="F660" s="69"/>
      <c r="G660" s="67"/>
      <c r="H660" s="67"/>
      <c r="I660" s="70"/>
    </row>
    <row r="661" spans="2:9" s="66" customFormat="1" ht="15" customHeight="1">
      <c r="B661" s="65"/>
      <c r="D661" s="67"/>
      <c r="E661" s="209"/>
      <c r="F661" s="69"/>
      <c r="G661" s="67"/>
      <c r="H661" s="67"/>
      <c r="I661" s="70"/>
    </row>
    <row r="662" spans="2:9" s="66" customFormat="1" ht="15" customHeight="1">
      <c r="B662" s="65"/>
      <c r="D662" s="67"/>
      <c r="E662" s="209"/>
      <c r="F662" s="69"/>
      <c r="G662" s="67"/>
      <c r="H662" s="67"/>
      <c r="I662" s="70"/>
    </row>
    <row r="663" spans="2:9" s="66" customFormat="1" ht="15" customHeight="1">
      <c r="B663" s="65"/>
      <c r="D663" s="67"/>
      <c r="E663" s="209"/>
      <c r="F663" s="69"/>
      <c r="G663" s="67"/>
      <c r="H663" s="67"/>
      <c r="I663" s="70"/>
    </row>
    <row r="664" spans="2:9" s="66" customFormat="1" ht="15" customHeight="1">
      <c r="B664" s="65"/>
      <c r="D664" s="67"/>
      <c r="E664" s="209"/>
      <c r="F664" s="69"/>
      <c r="G664" s="67"/>
      <c r="H664" s="67"/>
      <c r="I664" s="70"/>
    </row>
    <row r="665" spans="2:9" s="66" customFormat="1" ht="15" customHeight="1">
      <c r="B665" s="65"/>
      <c r="D665" s="67"/>
      <c r="E665" s="209"/>
      <c r="F665" s="69"/>
      <c r="G665" s="67"/>
      <c r="H665" s="67"/>
      <c r="I665" s="70"/>
    </row>
    <row r="666" spans="2:9" s="66" customFormat="1" ht="15" customHeight="1">
      <c r="B666" s="65"/>
      <c r="D666" s="67"/>
      <c r="E666" s="209"/>
      <c r="F666" s="69"/>
      <c r="G666" s="67"/>
      <c r="H666" s="67"/>
      <c r="I666" s="70"/>
    </row>
    <row r="667" spans="2:9" s="66" customFormat="1" ht="15" customHeight="1">
      <c r="B667" s="65"/>
      <c r="D667" s="67"/>
      <c r="E667" s="209"/>
      <c r="F667" s="69"/>
      <c r="G667" s="67"/>
      <c r="H667" s="67"/>
      <c r="I667" s="70"/>
    </row>
    <row r="668" spans="2:9" s="66" customFormat="1" ht="15" customHeight="1">
      <c r="B668" s="65"/>
      <c r="D668" s="67"/>
      <c r="E668" s="209"/>
      <c r="F668" s="69"/>
      <c r="G668" s="67"/>
      <c r="H668" s="67"/>
      <c r="I668" s="70"/>
    </row>
    <row r="669" spans="2:9" s="66" customFormat="1" ht="15" customHeight="1">
      <c r="B669" s="65"/>
      <c r="D669" s="67"/>
      <c r="E669" s="209"/>
      <c r="F669" s="69"/>
      <c r="G669" s="67"/>
      <c r="H669" s="67"/>
      <c r="I669" s="70"/>
    </row>
    <row r="670" spans="2:9" s="66" customFormat="1" ht="15" customHeight="1">
      <c r="B670" s="65"/>
      <c r="D670" s="67"/>
      <c r="E670" s="209"/>
      <c r="F670" s="69"/>
      <c r="G670" s="67"/>
      <c r="H670" s="67"/>
      <c r="I670" s="70"/>
    </row>
    <row r="671" spans="2:9" s="66" customFormat="1" ht="15" customHeight="1">
      <c r="B671" s="65"/>
      <c r="D671" s="67"/>
      <c r="E671" s="209"/>
      <c r="F671" s="69"/>
      <c r="G671" s="67"/>
      <c r="H671" s="67"/>
      <c r="I671" s="70"/>
    </row>
    <row r="672" spans="2:9" s="66" customFormat="1" ht="15" customHeight="1">
      <c r="B672" s="65"/>
      <c r="D672" s="67"/>
      <c r="E672" s="209"/>
      <c r="F672" s="69"/>
      <c r="G672" s="67"/>
      <c r="H672" s="67"/>
      <c r="I672" s="70"/>
    </row>
    <row r="673" spans="2:9" s="66" customFormat="1" ht="15" customHeight="1">
      <c r="B673" s="65"/>
      <c r="D673" s="67"/>
      <c r="E673" s="209"/>
      <c r="F673" s="69"/>
      <c r="G673" s="67"/>
      <c r="H673" s="67"/>
      <c r="I673" s="70"/>
    </row>
    <row r="674" spans="2:9" s="66" customFormat="1" ht="15" customHeight="1">
      <c r="B674" s="65"/>
      <c r="D674" s="67"/>
      <c r="E674" s="209"/>
      <c r="F674" s="69"/>
      <c r="G674" s="67"/>
      <c r="H674" s="67"/>
      <c r="I674" s="70"/>
    </row>
    <row r="675" spans="2:9" s="66" customFormat="1" ht="15" customHeight="1">
      <c r="B675" s="65"/>
      <c r="D675" s="67"/>
      <c r="E675" s="209"/>
      <c r="F675" s="69"/>
      <c r="G675" s="67"/>
      <c r="H675" s="67"/>
      <c r="I675" s="70"/>
    </row>
    <row r="676" spans="2:9" s="66" customFormat="1" ht="15" customHeight="1">
      <c r="B676" s="65"/>
      <c r="D676" s="67"/>
      <c r="E676" s="209"/>
      <c r="F676" s="69"/>
      <c r="G676" s="67"/>
      <c r="H676" s="67"/>
      <c r="I676" s="70"/>
    </row>
    <row r="677" spans="2:9" s="66" customFormat="1" ht="15" customHeight="1">
      <c r="B677" s="65"/>
      <c r="D677" s="67"/>
      <c r="E677" s="209"/>
      <c r="F677" s="69"/>
      <c r="G677" s="67"/>
      <c r="H677" s="67"/>
      <c r="I677" s="70"/>
    </row>
    <row r="678" spans="2:9" s="66" customFormat="1" ht="15" customHeight="1">
      <c r="B678" s="65"/>
      <c r="D678" s="67"/>
      <c r="E678" s="209"/>
      <c r="F678" s="69"/>
      <c r="G678" s="67"/>
      <c r="H678" s="67"/>
      <c r="I678" s="70"/>
    </row>
    <row r="679" spans="2:9" s="66" customFormat="1" ht="15" customHeight="1">
      <c r="B679" s="65"/>
      <c r="D679" s="67"/>
      <c r="E679" s="209"/>
      <c r="F679" s="69"/>
      <c r="G679" s="67"/>
      <c r="H679" s="67"/>
      <c r="I679" s="70"/>
    </row>
    <row r="680" spans="2:9" s="66" customFormat="1" ht="15" customHeight="1">
      <c r="B680" s="65"/>
      <c r="D680" s="67"/>
      <c r="E680" s="209"/>
      <c r="F680" s="69"/>
      <c r="G680" s="67"/>
      <c r="H680" s="67"/>
      <c r="I680" s="70"/>
    </row>
    <row r="681" spans="2:9" s="66" customFormat="1" ht="15" customHeight="1">
      <c r="B681" s="65"/>
      <c r="D681" s="67"/>
      <c r="E681" s="209"/>
      <c r="F681" s="69"/>
      <c r="G681" s="67"/>
      <c r="H681" s="67"/>
      <c r="I681" s="70"/>
    </row>
    <row r="682" spans="2:9" s="66" customFormat="1" ht="15" customHeight="1">
      <c r="B682" s="65"/>
      <c r="D682" s="67"/>
      <c r="E682" s="209"/>
      <c r="F682" s="69"/>
      <c r="G682" s="67"/>
      <c r="H682" s="67"/>
      <c r="I682" s="70"/>
    </row>
    <row r="683" spans="2:9" s="66" customFormat="1" ht="15" customHeight="1">
      <c r="B683" s="65"/>
      <c r="D683" s="67"/>
      <c r="E683" s="209"/>
      <c r="F683" s="69"/>
      <c r="G683" s="67"/>
      <c r="H683" s="67"/>
      <c r="I683" s="70"/>
    </row>
    <row r="684" spans="2:9" s="66" customFormat="1" ht="15" customHeight="1">
      <c r="B684" s="65"/>
      <c r="D684" s="67"/>
      <c r="E684" s="209"/>
      <c r="F684" s="69"/>
      <c r="G684" s="67"/>
      <c r="H684" s="67"/>
      <c r="I684" s="70"/>
    </row>
    <row r="685" spans="2:9" s="66" customFormat="1" ht="15" customHeight="1">
      <c r="B685" s="65"/>
      <c r="D685" s="67"/>
      <c r="E685" s="209"/>
      <c r="F685" s="69"/>
      <c r="G685" s="67"/>
      <c r="H685" s="67"/>
      <c r="I685" s="70"/>
    </row>
    <row r="686" spans="2:9" s="66" customFormat="1" ht="15" customHeight="1">
      <c r="B686" s="65"/>
      <c r="D686" s="67"/>
      <c r="E686" s="209"/>
      <c r="F686" s="69"/>
      <c r="G686" s="67"/>
      <c r="H686" s="67"/>
      <c r="I686" s="70"/>
    </row>
    <row r="687" spans="2:9" s="66" customFormat="1" ht="15" customHeight="1">
      <c r="B687" s="65"/>
      <c r="D687" s="67"/>
      <c r="E687" s="209"/>
      <c r="F687" s="69"/>
      <c r="G687" s="67"/>
      <c r="H687" s="67"/>
      <c r="I687" s="70"/>
    </row>
    <row r="688" spans="2:9" s="66" customFormat="1" ht="15" customHeight="1">
      <c r="B688" s="65"/>
      <c r="D688" s="67"/>
      <c r="E688" s="209"/>
      <c r="F688" s="69"/>
      <c r="G688" s="67"/>
      <c r="H688" s="67"/>
      <c r="I688" s="70"/>
    </row>
    <row r="689" spans="2:9" s="66" customFormat="1" ht="15" customHeight="1">
      <c r="B689" s="65"/>
      <c r="D689" s="67"/>
      <c r="E689" s="209"/>
      <c r="F689" s="69"/>
      <c r="G689" s="67"/>
      <c r="H689" s="67"/>
      <c r="I689" s="70"/>
    </row>
    <row r="690" spans="2:9" s="66" customFormat="1" ht="15" customHeight="1">
      <c r="B690" s="65"/>
      <c r="D690" s="67"/>
      <c r="E690" s="209"/>
      <c r="F690" s="69"/>
      <c r="G690" s="67"/>
      <c r="H690" s="67"/>
      <c r="I690" s="70"/>
    </row>
    <row r="691" spans="2:9" s="66" customFormat="1" ht="15" customHeight="1">
      <c r="B691" s="65"/>
      <c r="D691" s="67"/>
      <c r="E691" s="209"/>
      <c r="F691" s="69"/>
      <c r="G691" s="67"/>
      <c r="H691" s="67"/>
      <c r="I691" s="70"/>
    </row>
    <row r="692" spans="2:9" s="66" customFormat="1" ht="15" customHeight="1">
      <c r="B692" s="65"/>
      <c r="D692" s="67"/>
      <c r="E692" s="209"/>
      <c r="F692" s="69"/>
      <c r="G692" s="67"/>
      <c r="H692" s="67"/>
      <c r="I692" s="70"/>
    </row>
    <row r="693" spans="2:9" s="66" customFormat="1" ht="15" customHeight="1">
      <c r="B693" s="65"/>
      <c r="D693" s="67"/>
      <c r="E693" s="209"/>
      <c r="F693" s="69"/>
      <c r="G693" s="67"/>
      <c r="H693" s="67"/>
      <c r="I693" s="70"/>
    </row>
    <row r="694" spans="2:9" s="66" customFormat="1" ht="15" customHeight="1">
      <c r="B694" s="65"/>
      <c r="D694" s="67"/>
      <c r="E694" s="209"/>
      <c r="F694" s="69"/>
      <c r="G694" s="67"/>
      <c r="H694" s="67"/>
      <c r="I694" s="70"/>
    </row>
    <row r="695" spans="2:9" s="66" customFormat="1" ht="15" customHeight="1">
      <c r="B695" s="65"/>
      <c r="D695" s="67"/>
      <c r="E695" s="209"/>
      <c r="F695" s="69"/>
      <c r="G695" s="67"/>
      <c r="H695" s="67"/>
      <c r="I695" s="70"/>
    </row>
    <row r="696" spans="2:9" s="66" customFormat="1" ht="15" customHeight="1">
      <c r="B696" s="65"/>
      <c r="D696" s="67"/>
      <c r="E696" s="209"/>
      <c r="F696" s="69"/>
      <c r="G696" s="67"/>
      <c r="H696" s="67"/>
      <c r="I696" s="70"/>
    </row>
    <row r="697" spans="2:9" s="66" customFormat="1" ht="15" customHeight="1">
      <c r="B697" s="65"/>
      <c r="D697" s="67"/>
      <c r="E697" s="209"/>
      <c r="F697" s="69"/>
      <c r="G697" s="67"/>
      <c r="H697" s="67"/>
      <c r="I697" s="70"/>
    </row>
    <row r="698" spans="2:9" s="66" customFormat="1" ht="15" customHeight="1">
      <c r="B698" s="65"/>
      <c r="D698" s="67"/>
      <c r="E698" s="209"/>
      <c r="F698" s="69"/>
      <c r="G698" s="67"/>
      <c r="H698" s="67"/>
      <c r="I698" s="70"/>
    </row>
    <row r="699" spans="2:9" s="66" customFormat="1" ht="15" customHeight="1">
      <c r="B699" s="65"/>
      <c r="D699" s="67"/>
      <c r="E699" s="209"/>
      <c r="F699" s="69"/>
      <c r="G699" s="67"/>
      <c r="H699" s="67"/>
      <c r="I699" s="70"/>
    </row>
    <row r="700" spans="2:9" s="66" customFormat="1" ht="15" customHeight="1">
      <c r="B700" s="65"/>
      <c r="D700" s="67"/>
      <c r="E700" s="209"/>
      <c r="F700" s="69"/>
      <c r="G700" s="67"/>
      <c r="H700" s="67"/>
      <c r="I700" s="70"/>
    </row>
    <row r="701" spans="2:9" s="66" customFormat="1" ht="15" customHeight="1">
      <c r="B701" s="65"/>
      <c r="D701" s="67"/>
      <c r="E701" s="209"/>
      <c r="F701" s="69"/>
      <c r="G701" s="67"/>
      <c r="H701" s="67"/>
      <c r="I701" s="70"/>
    </row>
    <row r="702" spans="2:9" s="66" customFormat="1" ht="15" customHeight="1">
      <c r="B702" s="65"/>
      <c r="D702" s="67"/>
      <c r="E702" s="209"/>
      <c r="F702" s="69"/>
      <c r="G702" s="67"/>
      <c r="H702" s="67"/>
      <c r="I702" s="70"/>
    </row>
    <row r="703" spans="2:9" s="66" customFormat="1" ht="15" customHeight="1">
      <c r="B703" s="65"/>
      <c r="D703" s="67"/>
      <c r="E703" s="209"/>
      <c r="F703" s="69"/>
      <c r="G703" s="67"/>
      <c r="H703" s="67"/>
      <c r="I703" s="70"/>
    </row>
    <row r="704" spans="2:9" s="66" customFormat="1" ht="15" customHeight="1">
      <c r="B704" s="65"/>
      <c r="D704" s="67"/>
      <c r="E704" s="209"/>
      <c r="F704" s="69"/>
      <c r="G704" s="67"/>
      <c r="H704" s="67"/>
      <c r="I704" s="70"/>
    </row>
    <row r="705" spans="2:9" s="66" customFormat="1" ht="15" customHeight="1">
      <c r="B705" s="65"/>
      <c r="D705" s="67"/>
      <c r="E705" s="209"/>
      <c r="F705" s="69"/>
      <c r="G705" s="67"/>
      <c r="H705" s="67"/>
      <c r="I705" s="70"/>
    </row>
    <row r="706" spans="2:9" s="66" customFormat="1" ht="15" customHeight="1">
      <c r="B706" s="65"/>
      <c r="D706" s="67"/>
      <c r="E706" s="209"/>
      <c r="F706" s="69"/>
      <c r="G706" s="67"/>
      <c r="H706" s="67"/>
      <c r="I706" s="70"/>
    </row>
    <row r="707" spans="2:9" s="66" customFormat="1" ht="15" customHeight="1">
      <c r="B707" s="65"/>
      <c r="D707" s="67"/>
      <c r="E707" s="209"/>
      <c r="F707" s="69"/>
      <c r="G707" s="67"/>
      <c r="H707" s="67"/>
      <c r="I707" s="70"/>
    </row>
    <row r="708" spans="2:9" s="66" customFormat="1" ht="15" customHeight="1">
      <c r="B708" s="65"/>
      <c r="D708" s="67"/>
      <c r="E708" s="209"/>
      <c r="F708" s="69"/>
      <c r="G708" s="67"/>
      <c r="H708" s="67"/>
      <c r="I708" s="70"/>
    </row>
    <row r="709" spans="2:9" s="66" customFormat="1" ht="15" customHeight="1">
      <c r="B709" s="65"/>
      <c r="D709" s="67"/>
      <c r="E709" s="209"/>
      <c r="F709" s="69"/>
      <c r="G709" s="67"/>
      <c r="H709" s="67"/>
      <c r="I709" s="70"/>
    </row>
    <row r="710" spans="2:9" s="66" customFormat="1" ht="15" customHeight="1">
      <c r="B710" s="65"/>
      <c r="D710" s="67"/>
      <c r="E710" s="209"/>
      <c r="F710" s="69"/>
      <c r="G710" s="67"/>
      <c r="H710" s="67"/>
      <c r="I710" s="70"/>
    </row>
    <row r="711" spans="2:9" s="66" customFormat="1" ht="15" customHeight="1">
      <c r="B711" s="65"/>
      <c r="D711" s="67"/>
      <c r="E711" s="209"/>
      <c r="F711" s="69"/>
      <c r="G711" s="67"/>
      <c r="H711" s="67"/>
      <c r="I711" s="70"/>
    </row>
    <row r="712" spans="2:9" s="66" customFormat="1" ht="15" customHeight="1">
      <c r="B712" s="65"/>
      <c r="D712" s="67"/>
      <c r="E712" s="209"/>
      <c r="F712" s="69"/>
      <c r="G712" s="67"/>
      <c r="H712" s="67"/>
      <c r="I712" s="70"/>
    </row>
    <row r="713" spans="2:9" s="66" customFormat="1" ht="15" customHeight="1">
      <c r="B713" s="65"/>
      <c r="D713" s="67"/>
      <c r="E713" s="209"/>
      <c r="F713" s="69"/>
      <c r="G713" s="67"/>
      <c r="H713" s="67"/>
      <c r="I713" s="70"/>
    </row>
    <row r="714" spans="2:9" s="66" customFormat="1" ht="15" customHeight="1">
      <c r="B714" s="65"/>
      <c r="D714" s="67"/>
      <c r="E714" s="209"/>
      <c r="F714" s="69"/>
      <c r="G714" s="67"/>
      <c r="H714" s="67"/>
      <c r="I714" s="70"/>
    </row>
    <row r="715" spans="2:9" s="66" customFormat="1" ht="15" customHeight="1">
      <c r="B715" s="65"/>
      <c r="D715" s="67"/>
      <c r="E715" s="209"/>
      <c r="F715" s="69"/>
      <c r="G715" s="67"/>
      <c r="H715" s="67"/>
      <c r="I715" s="70"/>
    </row>
    <row r="716" spans="2:9" s="66" customFormat="1" ht="15" customHeight="1">
      <c r="B716" s="65"/>
      <c r="D716" s="67"/>
      <c r="E716" s="209"/>
      <c r="F716" s="69"/>
      <c r="G716" s="67"/>
      <c r="H716" s="67"/>
      <c r="I716" s="70"/>
    </row>
    <row r="717" spans="2:9" s="66" customFormat="1" ht="15" customHeight="1">
      <c r="B717" s="65"/>
      <c r="D717" s="67"/>
      <c r="E717" s="209"/>
      <c r="F717" s="69"/>
      <c r="G717" s="67"/>
      <c r="H717" s="67"/>
      <c r="I717" s="70"/>
    </row>
    <row r="718" spans="2:9" s="66" customFormat="1" ht="15" customHeight="1">
      <c r="B718" s="65"/>
      <c r="D718" s="67"/>
      <c r="E718" s="209"/>
      <c r="F718" s="69"/>
      <c r="G718" s="67"/>
      <c r="H718" s="67"/>
      <c r="I718" s="70"/>
    </row>
    <row r="719" spans="2:9" s="66" customFormat="1" ht="15" customHeight="1">
      <c r="B719" s="65"/>
      <c r="D719" s="67"/>
      <c r="E719" s="209"/>
      <c r="F719" s="69"/>
      <c r="G719" s="67"/>
      <c r="H719" s="67"/>
      <c r="I719" s="70"/>
    </row>
  </sheetData>
  <mergeCells count="2">
    <mergeCell ref="B6:H6"/>
    <mergeCell ref="B8:F8"/>
  </mergeCells>
  <printOptions horizontalCentered="1"/>
  <pageMargins left="0.25" right="0.25" top="0.5" bottom="1" header="0.3" footer="0.3"/>
  <pageSetup scale="80" orientation="portrait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37"/>
  <sheetViews>
    <sheetView showGridLines="0" zoomScaleNormal="100" zoomScaleSheetLayoutView="85" workbookViewId="0">
      <selection activeCell="B23" sqref="B23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79" t="s">
        <v>0</v>
      </c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8" customHeight="1">
      <c r="B5" s="14"/>
      <c r="E5" s="16"/>
      <c r="F5" s="17"/>
      <c r="G5" s="10"/>
      <c r="H5" s="11"/>
      <c r="I5" s="18"/>
    </row>
    <row r="6" spans="2:9" s="15" customFormat="1" ht="18" customHeight="1">
      <c r="B6" s="14"/>
      <c r="E6" s="16"/>
      <c r="F6" s="17"/>
      <c r="G6" s="10"/>
      <c r="H6" s="11"/>
      <c r="I6" s="18"/>
    </row>
    <row r="7" spans="2:9" s="15" customFormat="1" ht="18" customHeight="1">
      <c r="B7" s="14"/>
      <c r="E7" s="16"/>
      <c r="F7" s="17"/>
      <c r="G7" s="10"/>
      <c r="H7" s="16"/>
      <c r="I7" s="18"/>
    </row>
    <row r="8" spans="2:9" s="15" customFormat="1" ht="18" customHeight="1">
      <c r="B8" s="14"/>
      <c r="E8" s="16"/>
      <c r="F8" s="17"/>
      <c r="G8" s="10"/>
      <c r="H8" s="16"/>
      <c r="I8" s="18"/>
    </row>
    <row r="9" spans="2:9" s="15" customFormat="1" ht="18" customHeight="1">
      <c r="B9" s="14"/>
      <c r="E9" s="16"/>
      <c r="F9" s="17"/>
      <c r="G9" s="10"/>
      <c r="H9" s="16"/>
      <c r="I9" s="18"/>
    </row>
    <row r="10" spans="2:9" s="15" customFormat="1" ht="18" customHeight="1">
      <c r="B10" s="14"/>
      <c r="E10" s="16"/>
      <c r="F10" s="17"/>
      <c r="G10" s="10"/>
      <c r="H10" s="16"/>
      <c r="I10" s="18"/>
    </row>
    <row r="11" spans="2:9" s="15" customFormat="1" ht="18" customHeight="1">
      <c r="B11" s="14"/>
      <c r="E11" s="16"/>
      <c r="F11" s="17"/>
      <c r="G11" s="10"/>
      <c r="H11" s="16"/>
      <c r="I11" s="18"/>
    </row>
    <row r="12" spans="2:9" s="15" customFormat="1" ht="18" customHeight="1">
      <c r="B12" s="14"/>
      <c r="E12" s="16"/>
      <c r="F12" s="17"/>
      <c r="G12" s="10"/>
      <c r="H12" s="16"/>
      <c r="I12" s="18"/>
    </row>
    <row r="13" spans="2:9" s="15" customFormat="1" ht="18" customHeight="1">
      <c r="B13" s="14"/>
      <c r="E13" s="16"/>
      <c r="F13" s="17"/>
      <c r="G13" s="10"/>
      <c r="H13" s="16"/>
      <c r="I13" s="18"/>
    </row>
    <row r="14" spans="2:9" s="15" customFormat="1" ht="18" customHeight="1">
      <c r="B14" s="14"/>
      <c r="E14" s="16"/>
      <c r="F14" s="17"/>
      <c r="G14" s="10"/>
      <c r="H14" s="16"/>
      <c r="I14" s="18"/>
    </row>
    <row r="15" spans="2:9" s="15" customFormat="1" ht="18" customHeight="1">
      <c r="B15" s="14"/>
      <c r="E15" s="16"/>
      <c r="F15" s="17"/>
      <c r="G15" s="10"/>
      <c r="H15" s="16"/>
      <c r="I15" s="18"/>
    </row>
    <row r="16" spans="2:9" s="15" customFormat="1" ht="18" customHeight="1">
      <c r="B16" s="14"/>
      <c r="E16" s="16"/>
      <c r="F16" s="17"/>
      <c r="G16" s="10"/>
      <c r="H16" s="16"/>
      <c r="I16" s="18"/>
    </row>
    <row r="17" spans="2:9" s="15" customFormat="1" ht="18" customHeight="1">
      <c r="B17" s="14"/>
      <c r="E17" s="16"/>
      <c r="F17" s="17"/>
      <c r="G17" s="10"/>
      <c r="H17" s="16"/>
      <c r="I17" s="18"/>
    </row>
    <row r="18" spans="2:9" s="15" customFormat="1" ht="18" customHeight="1">
      <c r="B18" s="14"/>
      <c r="D18" s="29"/>
      <c r="E18" s="16"/>
      <c r="F18" s="17"/>
      <c r="G18" s="10"/>
      <c r="H18" s="16"/>
      <c r="I18" s="18"/>
    </row>
    <row r="19" spans="2:9" s="15" customFormat="1" ht="18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24.95" customHeight="1">
      <c r="A35" s="400"/>
      <c r="B35" s="401"/>
      <c r="C35" s="400"/>
      <c r="D35" s="400"/>
      <c r="E35" s="402"/>
      <c r="F35" s="403"/>
      <c r="G35" s="404"/>
      <c r="H35" s="405" t="s">
        <v>440</v>
      </c>
      <c r="I35" s="18"/>
    </row>
    <row r="36" spans="1:9" s="15" customFormat="1" ht="15" customHeight="1">
      <c r="B36" s="14"/>
      <c r="E36" s="16"/>
      <c r="F36" s="17"/>
      <c r="G36" s="10"/>
      <c r="H36" s="16"/>
      <c r="I36" s="18"/>
    </row>
    <row r="37" spans="1:9" s="15" customFormat="1" ht="15" customHeight="1">
      <c r="B37" s="14"/>
      <c r="E37" s="16"/>
      <c r="F37" s="17"/>
      <c r="G37" s="10"/>
      <c r="H37" s="16"/>
      <c r="I37" s="18"/>
    </row>
    <row r="38" spans="1:9" s="15" customFormat="1" ht="15" customHeight="1">
      <c r="B38" s="14"/>
      <c r="E38" s="16"/>
      <c r="F38" s="17"/>
      <c r="G38" s="10"/>
      <c r="H38" s="16"/>
      <c r="I38" s="18"/>
    </row>
    <row r="39" spans="1:9" s="15" customFormat="1" ht="15" customHeight="1">
      <c r="B39" s="14"/>
      <c r="E39" s="16"/>
      <c r="F39" s="17"/>
      <c r="G39" s="10"/>
      <c r="H39" s="16"/>
      <c r="I39" s="18"/>
    </row>
    <row r="40" spans="1:9" s="15" customFormat="1" ht="15" customHeight="1">
      <c r="B40" s="14"/>
      <c r="E40" s="16"/>
      <c r="F40" s="17"/>
      <c r="G40" s="10"/>
      <c r="H40" s="16"/>
      <c r="I40" s="18"/>
    </row>
    <row r="41" spans="1:9" s="15" customFormat="1" ht="15" customHeight="1">
      <c r="B41" s="14"/>
      <c r="E41" s="16"/>
      <c r="F41" s="17"/>
      <c r="G41" s="10"/>
      <c r="H41" s="16"/>
      <c r="I41" s="18"/>
    </row>
    <row r="42" spans="1:9" s="15" customFormat="1" ht="15" customHeight="1">
      <c r="B42" s="14"/>
      <c r="E42" s="16"/>
      <c r="F42" s="17"/>
      <c r="G42" s="10"/>
      <c r="H42" s="16"/>
      <c r="I42" s="18"/>
    </row>
    <row r="43" spans="1:9" s="15" customFormat="1" ht="15" customHeight="1">
      <c r="B43" s="14"/>
      <c r="E43" s="16"/>
      <c r="F43" s="17"/>
      <c r="G43" s="10"/>
      <c r="H43" s="16"/>
      <c r="I43" s="18"/>
    </row>
    <row r="44" spans="1:9" s="15" customFormat="1" ht="15" customHeight="1">
      <c r="B44" s="14"/>
      <c r="E44" s="16"/>
      <c r="F44" s="17"/>
      <c r="G44" s="10"/>
      <c r="H44" s="16"/>
      <c r="I44" s="18"/>
    </row>
    <row r="45" spans="1:9" s="15" customFormat="1" ht="15" customHeight="1">
      <c r="B45" s="14"/>
      <c r="E45" s="16"/>
      <c r="F45" s="17"/>
      <c r="G45" s="10"/>
      <c r="H45" s="16"/>
      <c r="I45" s="18"/>
    </row>
    <row r="46" spans="1:9" s="15" customFormat="1" ht="15" customHeight="1">
      <c r="B46" s="14"/>
      <c r="E46" s="16"/>
      <c r="F46" s="17"/>
      <c r="G46" s="10"/>
      <c r="H46" s="16"/>
      <c r="I46" s="18"/>
    </row>
    <row r="47" spans="1:9" s="15" customFormat="1" ht="15" customHeight="1">
      <c r="B47" s="14"/>
      <c r="E47" s="16"/>
      <c r="F47" s="17"/>
      <c r="G47" s="10"/>
      <c r="H47" s="16"/>
      <c r="I47" s="18"/>
    </row>
    <row r="48" spans="1:9" s="15" customFormat="1" ht="15" customHeight="1">
      <c r="B48" s="14"/>
      <c r="E48" s="16"/>
      <c r="F48" s="17"/>
      <c r="G48" s="10"/>
      <c r="H48" s="16"/>
      <c r="I48" s="18"/>
    </row>
    <row r="49" spans="2:9" s="15" customFormat="1" ht="15" customHeight="1">
      <c r="B49" s="14"/>
      <c r="E49" s="16"/>
      <c r="F49" s="17"/>
      <c r="G49" s="10"/>
      <c r="H49" s="16"/>
      <c r="I49" s="18"/>
    </row>
    <row r="50" spans="2:9" s="15" customFormat="1" ht="15" customHeight="1">
      <c r="B50" s="14"/>
      <c r="E50" s="16"/>
      <c r="F50" s="17"/>
      <c r="G50" s="10"/>
      <c r="H50" s="16"/>
      <c r="I50" s="18"/>
    </row>
    <row r="51" spans="2:9" s="15" customFormat="1" ht="15" customHeight="1">
      <c r="B51" s="14"/>
      <c r="E51" s="16"/>
      <c r="F51" s="17"/>
      <c r="G51" s="10"/>
      <c r="H51" s="16"/>
      <c r="I51" s="18"/>
    </row>
    <row r="52" spans="2:9" s="15" customFormat="1" ht="15" customHeight="1">
      <c r="B52" s="14"/>
      <c r="E52" s="16"/>
      <c r="F52" s="17"/>
      <c r="G52" s="10"/>
      <c r="H52" s="16"/>
      <c r="I52" s="18"/>
    </row>
    <row r="53" spans="2:9" s="15" customFormat="1" ht="15" customHeight="1">
      <c r="B53" s="14"/>
      <c r="E53" s="16"/>
      <c r="F53" s="17"/>
      <c r="G53" s="10"/>
      <c r="H53" s="16"/>
      <c r="I53" s="18"/>
    </row>
    <row r="54" spans="2:9" s="15" customFormat="1" ht="15" customHeight="1">
      <c r="B54" s="14"/>
      <c r="E54" s="16"/>
      <c r="F54" s="17"/>
      <c r="G54" s="10"/>
      <c r="H54" s="16"/>
      <c r="I54" s="18"/>
    </row>
    <row r="55" spans="2:9" s="15" customFormat="1" ht="15" customHeight="1">
      <c r="B55" s="14"/>
      <c r="E55" s="16"/>
      <c r="F55" s="17"/>
      <c r="G55" s="10"/>
      <c r="H55" s="16"/>
      <c r="I55" s="18"/>
    </row>
    <row r="56" spans="2:9" s="15" customFormat="1" ht="15" customHeight="1">
      <c r="B56" s="14"/>
      <c r="E56" s="16"/>
      <c r="F56" s="17"/>
      <c r="G56" s="10"/>
      <c r="H56" s="16"/>
      <c r="I56" s="18"/>
    </row>
    <row r="57" spans="2:9" s="15" customFormat="1" ht="15" customHeight="1">
      <c r="B57" s="14"/>
      <c r="E57" s="16"/>
      <c r="F57" s="17"/>
      <c r="G57" s="10"/>
      <c r="H57" s="16"/>
      <c r="I57" s="18"/>
    </row>
    <row r="58" spans="2:9" s="15" customFormat="1" ht="15" customHeight="1">
      <c r="B58" s="14"/>
      <c r="E58" s="16"/>
      <c r="F58" s="17"/>
      <c r="G58" s="10"/>
      <c r="H58" s="16"/>
      <c r="I58" s="18"/>
    </row>
    <row r="59" spans="2:9" s="15" customFormat="1" ht="15" customHeight="1">
      <c r="B59" s="14"/>
      <c r="E59" s="16"/>
      <c r="F59" s="17"/>
      <c r="G59" s="10"/>
      <c r="H59" s="16"/>
      <c r="I59" s="18"/>
    </row>
    <row r="60" spans="2:9" s="15" customFormat="1" ht="15" customHeight="1">
      <c r="B60" s="14"/>
      <c r="E60" s="16"/>
      <c r="F60" s="17"/>
      <c r="G60" s="10"/>
      <c r="H60" s="16"/>
      <c r="I60" s="18"/>
    </row>
    <row r="61" spans="2:9" s="15" customFormat="1" ht="15" customHeight="1">
      <c r="B61" s="14"/>
      <c r="E61" s="16"/>
      <c r="F61" s="17"/>
      <c r="G61" s="10"/>
      <c r="H61" s="16"/>
      <c r="I61" s="18"/>
    </row>
    <row r="62" spans="2:9" s="15" customFormat="1" ht="15" customHeight="1">
      <c r="B62" s="14"/>
      <c r="E62" s="16"/>
      <c r="F62" s="17"/>
      <c r="G62" s="10"/>
      <c r="H62" s="16"/>
      <c r="I62" s="18"/>
    </row>
    <row r="63" spans="2:9" s="15" customFormat="1" ht="15" customHeight="1">
      <c r="B63" s="14"/>
      <c r="E63" s="16"/>
      <c r="F63" s="17"/>
      <c r="G63" s="10"/>
      <c r="H63" s="16"/>
      <c r="I63" s="18"/>
    </row>
    <row r="64" spans="2:9" s="15" customFormat="1" ht="15" customHeight="1">
      <c r="B64" s="14"/>
      <c r="E64" s="16"/>
      <c r="F64" s="17"/>
      <c r="G64" s="10"/>
      <c r="H64" s="16"/>
      <c r="I64" s="18"/>
    </row>
    <row r="65" spans="2:9" s="15" customFormat="1" ht="15" customHeight="1">
      <c r="B65" s="14"/>
      <c r="E65" s="16"/>
      <c r="F65" s="17"/>
      <c r="G65" s="10"/>
      <c r="H65" s="16"/>
      <c r="I65" s="18"/>
    </row>
    <row r="66" spans="2:9" s="15" customFormat="1" ht="15" customHeight="1">
      <c r="B66" s="14"/>
      <c r="E66" s="16"/>
      <c r="F66" s="17"/>
      <c r="G66" s="10"/>
      <c r="H66" s="16"/>
      <c r="I66" s="18"/>
    </row>
    <row r="67" spans="2:9" s="15" customFormat="1" ht="15" customHeight="1">
      <c r="B67" s="14"/>
      <c r="E67" s="16"/>
      <c r="F67" s="17"/>
      <c r="G67" s="10"/>
      <c r="H67" s="16"/>
      <c r="I67" s="18"/>
    </row>
    <row r="68" spans="2:9" s="15" customFormat="1" ht="15" customHeight="1">
      <c r="B68" s="14"/>
      <c r="E68" s="16"/>
      <c r="F68" s="17"/>
      <c r="G68" s="10"/>
      <c r="H68" s="16"/>
      <c r="I68" s="18"/>
    </row>
    <row r="69" spans="2:9" s="15" customFormat="1" ht="15" customHeight="1">
      <c r="B69" s="14"/>
      <c r="E69" s="16"/>
      <c r="F69" s="17"/>
      <c r="G69" s="10"/>
      <c r="H69" s="16"/>
      <c r="I69" s="18"/>
    </row>
    <row r="70" spans="2:9" s="15" customFormat="1" ht="15" customHeight="1">
      <c r="B70" s="14"/>
      <c r="E70" s="16"/>
      <c r="F70" s="17"/>
      <c r="G70" s="10"/>
      <c r="H70" s="16"/>
      <c r="I70" s="18"/>
    </row>
    <row r="71" spans="2:9" s="15" customFormat="1" ht="15" customHeight="1">
      <c r="B71" s="14"/>
      <c r="E71" s="16"/>
      <c r="F71" s="17"/>
      <c r="G71" s="10"/>
      <c r="H71" s="16"/>
      <c r="I71" s="18"/>
    </row>
    <row r="72" spans="2:9" s="15" customFormat="1" ht="15" customHeight="1">
      <c r="B72" s="14"/>
      <c r="E72" s="16"/>
      <c r="F72" s="17"/>
      <c r="G72" s="10"/>
      <c r="H72" s="16"/>
      <c r="I72" s="18"/>
    </row>
    <row r="73" spans="2:9" s="15" customFormat="1" ht="15" customHeight="1">
      <c r="B73" s="14"/>
      <c r="E73" s="16"/>
      <c r="F73" s="17"/>
      <c r="G73" s="10"/>
      <c r="H73" s="16"/>
      <c r="I73" s="18"/>
    </row>
    <row r="74" spans="2:9" s="15" customFormat="1" ht="15" customHeight="1">
      <c r="B74" s="14"/>
      <c r="E74" s="16"/>
      <c r="F74" s="17"/>
      <c r="G74" s="10"/>
      <c r="H74" s="16"/>
      <c r="I74" s="18"/>
    </row>
    <row r="75" spans="2:9" s="15" customFormat="1" ht="15" customHeight="1">
      <c r="B75" s="14"/>
      <c r="E75" s="16"/>
      <c r="F75" s="17"/>
      <c r="G75" s="10"/>
      <c r="H75" s="16"/>
      <c r="I75" s="18"/>
    </row>
    <row r="76" spans="2:9" s="15" customFormat="1" ht="15" customHeight="1">
      <c r="B76" s="14"/>
      <c r="E76" s="16"/>
      <c r="F76" s="17"/>
      <c r="G76" s="10"/>
      <c r="H76" s="16"/>
      <c r="I76" s="18"/>
    </row>
    <row r="77" spans="2:9" s="15" customFormat="1" ht="15" customHeight="1">
      <c r="B77" s="14"/>
      <c r="E77" s="16"/>
      <c r="F77" s="17"/>
      <c r="G77" s="10"/>
      <c r="H77" s="16"/>
      <c r="I77" s="18"/>
    </row>
    <row r="78" spans="2:9" s="15" customFormat="1" ht="15" customHeight="1">
      <c r="B78" s="14"/>
      <c r="E78" s="16"/>
      <c r="F78" s="17"/>
      <c r="G78" s="10"/>
      <c r="H78" s="16"/>
      <c r="I78" s="18"/>
    </row>
    <row r="79" spans="2:9" s="15" customFormat="1" ht="15" customHeight="1">
      <c r="B79" s="14"/>
      <c r="E79" s="16"/>
      <c r="F79" s="17"/>
      <c r="G79" s="10"/>
      <c r="H79" s="16"/>
      <c r="I79" s="18"/>
    </row>
    <row r="80" spans="2:9" s="15" customFormat="1" ht="15" customHeight="1">
      <c r="B80" s="14"/>
      <c r="E80" s="16"/>
      <c r="F80" s="17"/>
      <c r="G80" s="10"/>
      <c r="H80" s="16"/>
      <c r="I80" s="18"/>
    </row>
    <row r="81" spans="2:9" s="15" customFormat="1" ht="15" customHeight="1">
      <c r="B81" s="14"/>
      <c r="E81" s="16"/>
      <c r="F81" s="17"/>
      <c r="G81" s="10"/>
      <c r="H81" s="16"/>
      <c r="I81" s="18"/>
    </row>
    <row r="82" spans="2:9" s="15" customFormat="1" ht="15" customHeight="1">
      <c r="B82" s="14"/>
      <c r="E82" s="16"/>
      <c r="F82" s="17"/>
      <c r="G82" s="10"/>
      <c r="H82" s="16"/>
      <c r="I82" s="18"/>
    </row>
    <row r="83" spans="2:9" s="15" customFormat="1" ht="15" customHeight="1">
      <c r="B83" s="14"/>
      <c r="E83" s="16"/>
      <c r="F83" s="17"/>
      <c r="G83" s="10"/>
      <c r="H83" s="16"/>
      <c r="I83" s="18"/>
    </row>
    <row r="84" spans="2:9" s="15" customFormat="1" ht="15" customHeight="1">
      <c r="B84" s="14"/>
      <c r="E84" s="16"/>
      <c r="F84" s="17"/>
      <c r="G84" s="10"/>
      <c r="H84" s="16"/>
      <c r="I84" s="18"/>
    </row>
    <row r="85" spans="2:9" s="15" customFormat="1" ht="15" customHeight="1">
      <c r="B85" s="14"/>
      <c r="E85" s="16"/>
      <c r="F85" s="17"/>
      <c r="G85" s="10"/>
      <c r="H85" s="16"/>
      <c r="I85" s="18"/>
    </row>
    <row r="86" spans="2:9" s="15" customFormat="1" ht="15" customHeight="1">
      <c r="B86" s="14"/>
      <c r="E86" s="16"/>
      <c r="F86" s="17"/>
      <c r="G86" s="10"/>
      <c r="H86" s="16"/>
      <c r="I86" s="18"/>
    </row>
    <row r="87" spans="2:9" s="15" customFormat="1" ht="15" customHeight="1">
      <c r="B87" s="14"/>
      <c r="E87" s="16"/>
      <c r="F87" s="17"/>
      <c r="G87" s="10"/>
      <c r="H87" s="16"/>
      <c r="I87" s="18"/>
    </row>
    <row r="88" spans="2:9" s="15" customFormat="1" ht="15" customHeight="1">
      <c r="B88" s="14"/>
      <c r="E88" s="16"/>
      <c r="F88" s="17"/>
      <c r="G88" s="10"/>
      <c r="H88" s="16"/>
      <c r="I88" s="18"/>
    </row>
    <row r="89" spans="2:9" s="15" customFormat="1" ht="15" customHeight="1">
      <c r="B89" s="14"/>
      <c r="E89" s="16"/>
      <c r="F89" s="17"/>
      <c r="G89" s="10"/>
      <c r="H89" s="16"/>
      <c r="I89" s="18"/>
    </row>
    <row r="90" spans="2:9" s="15" customFormat="1" ht="15" customHeight="1">
      <c r="B90" s="14"/>
      <c r="E90" s="16"/>
      <c r="F90" s="17"/>
      <c r="G90" s="10"/>
      <c r="H90" s="16"/>
      <c r="I90" s="18"/>
    </row>
    <row r="91" spans="2:9" s="15" customFormat="1" ht="15" customHeight="1">
      <c r="B91" s="14"/>
      <c r="E91" s="16"/>
      <c r="F91" s="17"/>
      <c r="G91" s="10"/>
      <c r="H91" s="16"/>
      <c r="I91" s="18"/>
    </row>
    <row r="92" spans="2:9" s="15" customFormat="1" ht="15" customHeight="1">
      <c r="B92" s="14"/>
      <c r="E92" s="16"/>
      <c r="F92" s="17"/>
      <c r="G92" s="10"/>
      <c r="H92" s="16"/>
      <c r="I92" s="18"/>
    </row>
    <row r="93" spans="2:9" s="15" customFormat="1" ht="15" customHeight="1">
      <c r="B93" s="14"/>
      <c r="E93" s="16"/>
      <c r="F93" s="17"/>
      <c r="G93" s="10"/>
      <c r="H93" s="16"/>
      <c r="I93" s="18"/>
    </row>
    <row r="94" spans="2:9" s="15" customFormat="1" ht="15" customHeight="1">
      <c r="B94" s="14"/>
      <c r="E94" s="16"/>
      <c r="F94" s="17"/>
      <c r="G94" s="10"/>
      <c r="H94" s="16"/>
      <c r="I94" s="18"/>
    </row>
    <row r="95" spans="2:9" s="15" customFormat="1" ht="15" customHeight="1">
      <c r="B95" s="14"/>
      <c r="E95" s="16"/>
      <c r="F95" s="17"/>
      <c r="G95" s="10"/>
      <c r="H95" s="16"/>
      <c r="I95" s="18"/>
    </row>
    <row r="96" spans="2:9" s="15" customFormat="1" ht="15" customHeight="1">
      <c r="B96" s="14"/>
      <c r="E96" s="16"/>
      <c r="F96" s="17"/>
      <c r="G96" s="10"/>
      <c r="H96" s="16"/>
      <c r="I96" s="18"/>
    </row>
    <row r="97" spans="2:9" s="15" customFormat="1" ht="15" customHeight="1">
      <c r="B97" s="14"/>
      <c r="E97" s="16"/>
      <c r="F97" s="17"/>
      <c r="G97" s="10"/>
      <c r="H97" s="16"/>
      <c r="I97" s="18"/>
    </row>
    <row r="98" spans="2:9" s="15" customFormat="1" ht="15" customHeight="1">
      <c r="B98" s="14"/>
      <c r="E98" s="16"/>
      <c r="F98" s="17"/>
      <c r="G98" s="10"/>
      <c r="H98" s="16"/>
      <c r="I98" s="18"/>
    </row>
    <row r="99" spans="2:9" s="15" customFormat="1" ht="15" customHeight="1">
      <c r="B99" s="14"/>
      <c r="E99" s="16"/>
      <c r="F99" s="17"/>
      <c r="G99" s="10"/>
      <c r="H99" s="16"/>
      <c r="I99" s="18"/>
    </row>
    <row r="100" spans="2:9" s="15" customFormat="1" ht="15" customHeight="1">
      <c r="B100" s="14"/>
      <c r="E100" s="16"/>
      <c r="F100" s="17"/>
      <c r="G100" s="10"/>
      <c r="H100" s="16"/>
      <c r="I100" s="18"/>
    </row>
    <row r="101" spans="2:9" s="15" customFormat="1" ht="15" customHeight="1">
      <c r="B101" s="14"/>
      <c r="E101" s="16"/>
      <c r="F101" s="17"/>
      <c r="G101" s="10"/>
      <c r="H101" s="16"/>
      <c r="I101" s="18"/>
    </row>
    <row r="102" spans="2:9" s="15" customFormat="1" ht="15" customHeight="1">
      <c r="B102" s="14"/>
      <c r="E102" s="16"/>
      <c r="F102" s="17"/>
      <c r="G102" s="10"/>
      <c r="H102" s="16"/>
      <c r="I102" s="18"/>
    </row>
    <row r="103" spans="2:9" s="15" customFormat="1" ht="15" customHeight="1">
      <c r="B103" s="14"/>
      <c r="E103" s="16"/>
      <c r="F103" s="17"/>
      <c r="G103" s="10"/>
      <c r="H103" s="16"/>
      <c r="I103" s="18"/>
    </row>
    <row r="104" spans="2:9" s="15" customFormat="1" ht="15" customHeight="1">
      <c r="B104" s="14"/>
      <c r="E104" s="16"/>
      <c r="F104" s="17"/>
      <c r="G104" s="10"/>
      <c r="H104" s="16"/>
      <c r="I104" s="18"/>
    </row>
    <row r="105" spans="2:9" s="15" customFormat="1" ht="15" customHeight="1">
      <c r="B105" s="14"/>
      <c r="E105" s="16"/>
      <c r="F105" s="17"/>
      <c r="G105" s="10"/>
      <c r="H105" s="16"/>
      <c r="I105" s="18"/>
    </row>
    <row r="106" spans="2:9" s="15" customFormat="1" ht="15" customHeight="1">
      <c r="B106" s="14"/>
      <c r="E106" s="16"/>
      <c r="F106" s="17"/>
      <c r="G106" s="10"/>
      <c r="H106" s="16"/>
      <c r="I106" s="18"/>
    </row>
    <row r="107" spans="2:9" s="15" customFormat="1" ht="15" customHeight="1">
      <c r="B107" s="14"/>
      <c r="E107" s="16"/>
      <c r="F107" s="17"/>
      <c r="G107" s="10"/>
      <c r="H107" s="16"/>
      <c r="I107" s="18"/>
    </row>
    <row r="108" spans="2:9" s="15" customFormat="1" ht="15" customHeight="1">
      <c r="B108" s="14"/>
      <c r="E108" s="16"/>
      <c r="F108" s="17"/>
      <c r="G108" s="10"/>
      <c r="H108" s="16"/>
      <c r="I108" s="18"/>
    </row>
    <row r="109" spans="2:9" s="15" customFormat="1" ht="15" customHeight="1">
      <c r="B109" s="14"/>
      <c r="E109" s="16"/>
      <c r="F109" s="17"/>
      <c r="G109" s="10"/>
      <c r="H109" s="16"/>
      <c r="I109" s="18"/>
    </row>
    <row r="110" spans="2:9" s="15" customFormat="1" ht="15" customHeight="1">
      <c r="B110" s="14"/>
      <c r="E110" s="16"/>
      <c r="F110" s="17"/>
      <c r="G110" s="10"/>
      <c r="H110" s="16"/>
      <c r="I110" s="18"/>
    </row>
    <row r="111" spans="2:9" s="15" customFormat="1" ht="15" customHeight="1">
      <c r="B111" s="14"/>
      <c r="E111" s="16"/>
      <c r="F111" s="17"/>
      <c r="G111" s="10"/>
      <c r="H111" s="16"/>
      <c r="I111" s="18"/>
    </row>
    <row r="112" spans="2:9" s="15" customFormat="1" ht="15" customHeight="1">
      <c r="B112" s="14"/>
      <c r="E112" s="16"/>
      <c r="F112" s="17"/>
      <c r="G112" s="10"/>
      <c r="H112" s="16"/>
      <c r="I112" s="18"/>
    </row>
    <row r="113" spans="2:9" s="15" customFormat="1" ht="15" customHeight="1">
      <c r="B113" s="14"/>
      <c r="E113" s="16"/>
      <c r="F113" s="17"/>
      <c r="G113" s="10"/>
      <c r="H113" s="16"/>
      <c r="I113" s="18"/>
    </row>
    <row r="114" spans="2:9" s="15" customFormat="1" ht="15" customHeight="1">
      <c r="B114" s="14"/>
      <c r="E114" s="16"/>
      <c r="F114" s="17"/>
      <c r="G114" s="10"/>
      <c r="H114" s="16"/>
      <c r="I114" s="18"/>
    </row>
    <row r="115" spans="2:9" s="15" customFormat="1" ht="15" customHeight="1">
      <c r="B115" s="14"/>
      <c r="E115" s="16"/>
      <c r="F115" s="17"/>
      <c r="G115" s="10"/>
      <c r="H115" s="16"/>
      <c r="I115" s="18"/>
    </row>
    <row r="116" spans="2:9" s="15" customFormat="1" ht="15" customHeight="1">
      <c r="B116" s="14"/>
      <c r="E116" s="16"/>
      <c r="F116" s="17"/>
      <c r="G116" s="10"/>
      <c r="H116" s="16"/>
      <c r="I116" s="18"/>
    </row>
    <row r="117" spans="2:9" s="15" customFormat="1" ht="15" customHeight="1">
      <c r="B117" s="14"/>
      <c r="E117" s="16"/>
      <c r="F117" s="17"/>
      <c r="G117" s="10"/>
      <c r="H117" s="16"/>
      <c r="I117" s="18"/>
    </row>
    <row r="118" spans="2:9" s="15" customFormat="1" ht="15" customHeight="1">
      <c r="B118" s="14"/>
      <c r="E118" s="16"/>
      <c r="F118" s="17"/>
      <c r="G118" s="10"/>
      <c r="H118" s="16"/>
      <c r="I118" s="18"/>
    </row>
    <row r="119" spans="2:9" s="15" customFormat="1" ht="15" customHeight="1">
      <c r="B119" s="14"/>
      <c r="E119" s="16"/>
      <c r="F119" s="17"/>
      <c r="G119" s="10"/>
      <c r="H119" s="16"/>
      <c r="I119" s="18"/>
    </row>
    <row r="120" spans="2:9" s="15" customFormat="1" ht="15" customHeight="1">
      <c r="B120" s="14"/>
      <c r="E120" s="16"/>
      <c r="F120" s="17"/>
      <c r="G120" s="10"/>
      <c r="H120" s="16"/>
      <c r="I120" s="18"/>
    </row>
    <row r="121" spans="2:9" s="15" customFormat="1" ht="15" customHeight="1">
      <c r="B121" s="14"/>
      <c r="E121" s="16"/>
      <c r="F121" s="17"/>
      <c r="G121" s="10"/>
      <c r="H121" s="16"/>
      <c r="I121" s="18"/>
    </row>
    <row r="122" spans="2:9" s="15" customFormat="1" ht="15" customHeight="1">
      <c r="B122" s="14"/>
      <c r="E122" s="16"/>
      <c r="F122" s="17"/>
      <c r="G122" s="10"/>
      <c r="H122" s="16"/>
      <c r="I122" s="18"/>
    </row>
    <row r="123" spans="2:9" s="15" customFormat="1" ht="15" customHeight="1">
      <c r="B123" s="14"/>
      <c r="E123" s="16"/>
      <c r="F123" s="17"/>
      <c r="G123" s="10"/>
      <c r="H123" s="16"/>
      <c r="I123" s="18"/>
    </row>
    <row r="124" spans="2:9" s="15" customFormat="1" ht="15" customHeight="1">
      <c r="B124" s="14"/>
      <c r="E124" s="16"/>
      <c r="F124" s="17"/>
      <c r="G124" s="10"/>
      <c r="H124" s="16"/>
      <c r="I124" s="18"/>
    </row>
    <row r="125" spans="2:9" s="15" customFormat="1" ht="15" customHeight="1">
      <c r="B125" s="14"/>
      <c r="E125" s="16"/>
      <c r="F125" s="17"/>
      <c r="G125" s="10"/>
      <c r="H125" s="16"/>
      <c r="I125" s="18"/>
    </row>
    <row r="126" spans="2:9" s="15" customFormat="1" ht="15" customHeight="1">
      <c r="B126" s="14"/>
      <c r="E126" s="16"/>
      <c r="F126" s="17"/>
      <c r="G126" s="10"/>
      <c r="H126" s="16"/>
      <c r="I126" s="18"/>
    </row>
    <row r="127" spans="2:9" s="15" customFormat="1" ht="15" customHeight="1">
      <c r="B127" s="14"/>
      <c r="E127" s="16"/>
      <c r="F127" s="17"/>
      <c r="G127" s="10"/>
      <c r="H127" s="16"/>
      <c r="I127" s="18"/>
    </row>
    <row r="128" spans="2:9" s="15" customFormat="1" ht="15" customHeight="1">
      <c r="B128" s="14"/>
      <c r="E128" s="16"/>
      <c r="F128" s="17"/>
      <c r="G128" s="10"/>
      <c r="H128" s="16"/>
      <c r="I128" s="18"/>
    </row>
    <row r="129" spans="2:9" s="15" customFormat="1" ht="15" customHeight="1">
      <c r="B129" s="14"/>
      <c r="E129" s="16"/>
      <c r="F129" s="17"/>
      <c r="G129" s="10"/>
      <c r="H129" s="16"/>
      <c r="I129" s="18"/>
    </row>
    <row r="130" spans="2:9" s="15" customFormat="1" ht="15" customHeight="1">
      <c r="B130" s="14"/>
      <c r="E130" s="16"/>
      <c r="F130" s="17"/>
      <c r="G130" s="10"/>
      <c r="H130" s="16"/>
      <c r="I130" s="18"/>
    </row>
    <row r="131" spans="2:9" s="15" customFormat="1" ht="15" customHeight="1">
      <c r="B131" s="14"/>
      <c r="E131" s="16"/>
      <c r="F131" s="17"/>
      <c r="G131" s="10"/>
      <c r="H131" s="16"/>
      <c r="I131" s="18"/>
    </row>
    <row r="132" spans="2:9" s="15" customFormat="1" ht="15" customHeight="1">
      <c r="B132" s="14"/>
      <c r="E132" s="16"/>
      <c r="F132" s="17"/>
      <c r="G132" s="10"/>
      <c r="H132" s="16"/>
      <c r="I132" s="18"/>
    </row>
    <row r="133" spans="2:9" s="15" customFormat="1" ht="15" customHeight="1">
      <c r="B133" s="14"/>
      <c r="E133" s="16"/>
      <c r="F133" s="17"/>
      <c r="G133" s="10"/>
      <c r="H133" s="16"/>
      <c r="I133" s="18"/>
    </row>
    <row r="134" spans="2:9" s="15" customFormat="1" ht="15" customHeight="1">
      <c r="B134" s="14"/>
      <c r="E134" s="16"/>
      <c r="F134" s="17"/>
      <c r="G134" s="10"/>
      <c r="H134" s="16"/>
      <c r="I134" s="18"/>
    </row>
    <row r="135" spans="2:9" s="15" customFormat="1" ht="15" customHeight="1">
      <c r="B135" s="14"/>
      <c r="E135" s="16"/>
      <c r="F135" s="17"/>
      <c r="G135" s="10"/>
      <c r="H135" s="16"/>
      <c r="I135" s="18"/>
    </row>
    <row r="136" spans="2:9" s="15" customFormat="1" ht="15" customHeight="1">
      <c r="B136" s="14"/>
      <c r="E136" s="16"/>
      <c r="F136" s="17"/>
      <c r="G136" s="10"/>
      <c r="H136" s="16"/>
      <c r="I136" s="18"/>
    </row>
    <row r="137" spans="2:9" s="15" customFormat="1" ht="15" customHeight="1">
      <c r="B137" s="14"/>
      <c r="E137" s="16"/>
      <c r="F137" s="17"/>
      <c r="G137" s="10"/>
      <c r="H137" s="16"/>
      <c r="I137" s="18"/>
    </row>
    <row r="138" spans="2:9" s="15" customFormat="1" ht="15" customHeight="1">
      <c r="B138" s="14"/>
      <c r="E138" s="16"/>
      <c r="F138" s="17"/>
      <c r="G138" s="10"/>
      <c r="H138" s="16"/>
      <c r="I138" s="18"/>
    </row>
    <row r="139" spans="2:9" s="15" customFormat="1" ht="15" customHeight="1">
      <c r="B139" s="14"/>
      <c r="E139" s="16"/>
      <c r="F139" s="17"/>
      <c r="G139" s="10"/>
      <c r="H139" s="16"/>
      <c r="I139" s="18"/>
    </row>
    <row r="140" spans="2:9" s="15" customFormat="1" ht="15" customHeight="1">
      <c r="B140" s="14"/>
      <c r="E140" s="16"/>
      <c r="F140" s="17"/>
      <c r="G140" s="10"/>
      <c r="H140" s="16"/>
      <c r="I140" s="18"/>
    </row>
    <row r="141" spans="2:9" s="15" customFormat="1" ht="15" customHeight="1">
      <c r="B141" s="14"/>
      <c r="E141" s="16"/>
      <c r="F141" s="17"/>
      <c r="G141" s="10"/>
      <c r="H141" s="16"/>
      <c r="I141" s="18"/>
    </row>
    <row r="142" spans="2:9" s="15" customFormat="1" ht="15" customHeight="1">
      <c r="B142" s="14"/>
      <c r="E142" s="16"/>
      <c r="F142" s="17"/>
      <c r="G142" s="10"/>
      <c r="H142" s="16"/>
      <c r="I142" s="18"/>
    </row>
    <row r="143" spans="2:9" s="15" customFormat="1" ht="15" customHeight="1">
      <c r="B143" s="14"/>
      <c r="E143" s="16"/>
      <c r="F143" s="17"/>
      <c r="G143" s="10"/>
      <c r="H143" s="16"/>
      <c r="I143" s="18"/>
    </row>
    <row r="144" spans="2:9" s="15" customFormat="1" ht="15" customHeight="1">
      <c r="B144" s="14"/>
      <c r="E144" s="16"/>
      <c r="F144" s="17"/>
      <c r="G144" s="10"/>
      <c r="H144" s="16"/>
      <c r="I144" s="18"/>
    </row>
    <row r="145" spans="2:9" s="15" customFormat="1" ht="15" customHeight="1">
      <c r="B145" s="14"/>
      <c r="E145" s="16"/>
      <c r="F145" s="17"/>
      <c r="G145" s="10"/>
      <c r="H145" s="16"/>
      <c r="I145" s="18"/>
    </row>
    <row r="146" spans="2:9" s="15" customFormat="1" ht="15" customHeight="1">
      <c r="B146" s="14"/>
      <c r="E146" s="16"/>
      <c r="F146" s="17"/>
      <c r="G146" s="10"/>
      <c r="H146" s="16"/>
      <c r="I146" s="18"/>
    </row>
    <row r="147" spans="2:9" s="15" customFormat="1" ht="15" customHeight="1">
      <c r="B147" s="14"/>
      <c r="E147" s="16"/>
      <c r="F147" s="17"/>
      <c r="G147" s="10"/>
      <c r="H147" s="16"/>
      <c r="I147" s="18"/>
    </row>
    <row r="148" spans="2:9" s="15" customFormat="1" ht="15" customHeight="1">
      <c r="B148" s="14"/>
      <c r="E148" s="16"/>
      <c r="F148" s="17"/>
      <c r="G148" s="10"/>
      <c r="H148" s="16"/>
      <c r="I148" s="18"/>
    </row>
    <row r="149" spans="2:9" s="15" customFormat="1" ht="15" customHeight="1">
      <c r="B149" s="14"/>
      <c r="E149" s="16"/>
      <c r="F149" s="17"/>
      <c r="G149" s="10"/>
      <c r="H149" s="16"/>
      <c r="I149" s="18"/>
    </row>
    <row r="150" spans="2:9" s="15" customFormat="1" ht="15" customHeight="1">
      <c r="B150" s="14"/>
      <c r="E150" s="16"/>
      <c r="F150" s="17"/>
      <c r="G150" s="10"/>
      <c r="H150" s="16"/>
      <c r="I150" s="18"/>
    </row>
    <row r="151" spans="2:9" s="15" customFormat="1" ht="15" customHeight="1">
      <c r="B151" s="14"/>
      <c r="E151" s="16"/>
      <c r="F151" s="17"/>
      <c r="G151" s="10"/>
      <c r="H151" s="16"/>
      <c r="I151" s="18"/>
    </row>
    <row r="152" spans="2:9" s="15" customFormat="1" ht="15" customHeight="1">
      <c r="B152" s="14"/>
      <c r="E152" s="16"/>
      <c r="F152" s="17"/>
      <c r="G152" s="10"/>
      <c r="H152" s="16"/>
      <c r="I152" s="18"/>
    </row>
    <row r="153" spans="2:9" s="15" customFormat="1" ht="15" customHeight="1">
      <c r="B153" s="14"/>
      <c r="E153" s="16"/>
      <c r="F153" s="17"/>
      <c r="G153" s="10"/>
      <c r="H153" s="16"/>
      <c r="I153" s="18"/>
    </row>
    <row r="154" spans="2:9" s="15" customFormat="1" ht="15" customHeight="1">
      <c r="B154" s="14"/>
      <c r="E154" s="16"/>
      <c r="F154" s="17"/>
      <c r="G154" s="10"/>
      <c r="H154" s="16"/>
      <c r="I154" s="18"/>
    </row>
    <row r="155" spans="2:9" s="15" customFormat="1" ht="15" customHeight="1">
      <c r="B155" s="14"/>
      <c r="E155" s="16"/>
      <c r="F155" s="17"/>
      <c r="G155" s="10"/>
      <c r="H155" s="16"/>
      <c r="I155" s="18"/>
    </row>
    <row r="156" spans="2:9" s="15" customFormat="1" ht="15" customHeight="1">
      <c r="B156" s="14"/>
      <c r="E156" s="16"/>
      <c r="F156" s="17"/>
      <c r="G156" s="10"/>
      <c r="H156" s="16"/>
      <c r="I156" s="18"/>
    </row>
    <row r="157" spans="2:9" s="15" customFormat="1" ht="15" customHeight="1">
      <c r="B157" s="14"/>
      <c r="E157" s="16"/>
      <c r="F157" s="17"/>
      <c r="G157" s="10"/>
      <c r="H157" s="16"/>
      <c r="I157" s="18"/>
    </row>
    <row r="158" spans="2:9" s="15" customFormat="1" ht="15" customHeight="1">
      <c r="B158" s="14"/>
      <c r="E158" s="16"/>
      <c r="F158" s="17"/>
      <c r="G158" s="10"/>
      <c r="H158" s="16"/>
      <c r="I158" s="18"/>
    </row>
    <row r="159" spans="2:9" s="15" customFormat="1" ht="15" customHeight="1">
      <c r="B159" s="14"/>
      <c r="E159" s="16"/>
      <c r="F159" s="17"/>
      <c r="G159" s="10"/>
      <c r="H159" s="16"/>
      <c r="I159" s="18"/>
    </row>
    <row r="160" spans="2:9" s="15" customFormat="1" ht="15" customHeight="1">
      <c r="B160" s="14"/>
      <c r="E160" s="16"/>
      <c r="F160" s="17"/>
      <c r="G160" s="10"/>
      <c r="H160" s="16"/>
      <c r="I160" s="18"/>
    </row>
    <row r="161" spans="2:9" s="15" customFormat="1" ht="15" customHeight="1">
      <c r="B161" s="14"/>
      <c r="E161" s="16"/>
      <c r="F161" s="17"/>
      <c r="G161" s="10"/>
      <c r="H161" s="16"/>
      <c r="I161" s="18"/>
    </row>
    <row r="162" spans="2:9" s="15" customFormat="1" ht="15" customHeight="1">
      <c r="B162" s="14"/>
      <c r="E162" s="16"/>
      <c r="F162" s="17"/>
      <c r="G162" s="10"/>
      <c r="H162" s="16"/>
      <c r="I162" s="18"/>
    </row>
    <row r="163" spans="2:9" s="15" customFormat="1" ht="15" customHeight="1">
      <c r="B163" s="14"/>
      <c r="E163" s="16"/>
      <c r="F163" s="17"/>
      <c r="G163" s="10"/>
      <c r="H163" s="16"/>
      <c r="I163" s="18"/>
    </row>
    <row r="164" spans="2:9" s="15" customFormat="1" ht="15" customHeight="1">
      <c r="B164" s="14"/>
      <c r="E164" s="16"/>
      <c r="F164" s="17"/>
      <c r="G164" s="10"/>
      <c r="H164" s="16"/>
      <c r="I164" s="18"/>
    </row>
    <row r="165" spans="2:9" s="15" customFormat="1" ht="15" customHeight="1">
      <c r="B165" s="14"/>
      <c r="E165" s="16"/>
      <c r="F165" s="17"/>
      <c r="G165" s="10"/>
      <c r="H165" s="16"/>
      <c r="I165" s="18"/>
    </row>
    <row r="166" spans="2:9" s="15" customFormat="1" ht="15" customHeight="1">
      <c r="B166" s="14"/>
      <c r="E166" s="16"/>
      <c r="F166" s="17"/>
      <c r="G166" s="10"/>
      <c r="H166" s="16"/>
      <c r="I166" s="18"/>
    </row>
    <row r="167" spans="2:9" s="15" customFormat="1" ht="15" customHeight="1">
      <c r="B167" s="14"/>
      <c r="E167" s="16"/>
      <c r="F167" s="17"/>
      <c r="G167" s="10"/>
      <c r="H167" s="16"/>
      <c r="I167" s="18"/>
    </row>
    <row r="168" spans="2:9" s="15" customFormat="1" ht="15" customHeight="1">
      <c r="B168" s="14"/>
      <c r="E168" s="16"/>
      <c r="F168" s="17"/>
      <c r="G168" s="10"/>
      <c r="H168" s="16"/>
      <c r="I168" s="18"/>
    </row>
    <row r="169" spans="2:9" s="15" customFormat="1" ht="15" customHeight="1">
      <c r="B169" s="14"/>
      <c r="E169" s="16"/>
      <c r="F169" s="17"/>
      <c r="G169" s="10"/>
      <c r="H169" s="16"/>
      <c r="I169" s="18"/>
    </row>
    <row r="170" spans="2:9" s="15" customFormat="1" ht="15" customHeight="1">
      <c r="B170" s="14"/>
      <c r="E170" s="16"/>
      <c r="F170" s="17"/>
      <c r="G170" s="10"/>
      <c r="H170" s="16"/>
      <c r="I170" s="18"/>
    </row>
    <row r="171" spans="2:9" s="15" customFormat="1" ht="15" customHeight="1">
      <c r="B171" s="14"/>
      <c r="E171" s="16"/>
      <c r="F171" s="17"/>
      <c r="G171" s="10"/>
      <c r="H171" s="16"/>
      <c r="I171" s="18"/>
    </row>
    <row r="172" spans="2:9" s="15" customFormat="1" ht="15" customHeight="1">
      <c r="B172" s="14"/>
      <c r="E172" s="16"/>
      <c r="F172" s="17"/>
      <c r="G172" s="10"/>
      <c r="H172" s="16"/>
      <c r="I172" s="18"/>
    </row>
    <row r="173" spans="2:9" s="15" customFormat="1" ht="15" customHeight="1">
      <c r="B173" s="14"/>
      <c r="E173" s="16"/>
      <c r="F173" s="17"/>
      <c r="G173" s="10"/>
      <c r="H173" s="16"/>
      <c r="I173" s="18"/>
    </row>
    <row r="174" spans="2:9" s="15" customFormat="1" ht="15" customHeight="1">
      <c r="B174" s="14"/>
      <c r="E174" s="16"/>
      <c r="F174" s="17"/>
      <c r="G174" s="10"/>
      <c r="H174" s="16"/>
      <c r="I174" s="18"/>
    </row>
    <row r="175" spans="2:9" s="15" customFormat="1" ht="15" customHeight="1">
      <c r="B175" s="14"/>
      <c r="E175" s="16"/>
      <c r="F175" s="17"/>
      <c r="G175" s="10"/>
      <c r="H175" s="16"/>
      <c r="I175" s="18"/>
    </row>
    <row r="176" spans="2:9" s="15" customFormat="1" ht="15" customHeight="1">
      <c r="B176" s="14"/>
      <c r="E176" s="16"/>
      <c r="F176" s="17"/>
      <c r="G176" s="10"/>
      <c r="H176" s="16"/>
      <c r="I176" s="18"/>
    </row>
    <row r="177" spans="2:9" s="15" customFormat="1" ht="15" customHeight="1">
      <c r="B177" s="14"/>
      <c r="E177" s="16"/>
      <c r="F177" s="17"/>
      <c r="G177" s="10"/>
      <c r="H177" s="16"/>
      <c r="I177" s="18"/>
    </row>
    <row r="178" spans="2:9" s="15" customFormat="1" ht="15" customHeight="1">
      <c r="B178" s="14"/>
      <c r="E178" s="16"/>
      <c r="F178" s="17"/>
      <c r="G178" s="10"/>
      <c r="H178" s="16"/>
      <c r="I178" s="18"/>
    </row>
    <row r="179" spans="2:9" s="15" customFormat="1" ht="15" customHeight="1">
      <c r="B179" s="14"/>
      <c r="E179" s="16"/>
      <c r="F179" s="17"/>
      <c r="G179" s="10"/>
      <c r="H179" s="16"/>
      <c r="I179" s="18"/>
    </row>
    <row r="180" spans="2:9" s="15" customFormat="1" ht="15" customHeight="1">
      <c r="B180" s="14"/>
      <c r="E180" s="16"/>
      <c r="F180" s="17"/>
      <c r="G180" s="10"/>
      <c r="H180" s="16"/>
      <c r="I180" s="18"/>
    </row>
    <row r="181" spans="2:9" s="15" customFormat="1" ht="15" customHeight="1">
      <c r="B181" s="14"/>
      <c r="E181" s="16"/>
      <c r="F181" s="17"/>
      <c r="G181" s="10"/>
      <c r="H181" s="16"/>
      <c r="I181" s="18"/>
    </row>
    <row r="182" spans="2:9" s="15" customFormat="1" ht="15" customHeight="1">
      <c r="B182" s="14"/>
      <c r="E182" s="16"/>
      <c r="F182" s="17"/>
      <c r="G182" s="10"/>
      <c r="H182" s="16"/>
      <c r="I182" s="18"/>
    </row>
    <row r="183" spans="2:9" s="15" customFormat="1" ht="15" customHeight="1">
      <c r="B183" s="14"/>
      <c r="E183" s="16"/>
      <c r="F183" s="17"/>
      <c r="G183" s="10"/>
      <c r="H183" s="16"/>
      <c r="I183" s="18"/>
    </row>
    <row r="184" spans="2:9" s="15" customFormat="1" ht="15" customHeight="1">
      <c r="B184" s="14"/>
      <c r="E184" s="16"/>
      <c r="F184" s="17"/>
      <c r="G184" s="10"/>
      <c r="H184" s="16"/>
      <c r="I184" s="18"/>
    </row>
    <row r="185" spans="2:9" s="15" customFormat="1" ht="15" customHeight="1">
      <c r="B185" s="14"/>
      <c r="E185" s="16"/>
      <c r="F185" s="17"/>
      <c r="G185" s="10"/>
      <c r="H185" s="16"/>
      <c r="I185" s="18"/>
    </row>
    <row r="186" spans="2:9" s="15" customFormat="1" ht="15" customHeight="1">
      <c r="B186" s="14"/>
      <c r="E186" s="16"/>
      <c r="F186" s="17"/>
      <c r="G186" s="10"/>
      <c r="H186" s="16"/>
      <c r="I186" s="18"/>
    </row>
    <row r="187" spans="2:9" s="15" customFormat="1" ht="15" customHeight="1">
      <c r="B187" s="14"/>
      <c r="E187" s="16"/>
      <c r="F187" s="17"/>
      <c r="G187" s="10"/>
      <c r="H187" s="16"/>
      <c r="I187" s="18"/>
    </row>
    <row r="188" spans="2:9" s="15" customFormat="1" ht="15" customHeight="1">
      <c r="B188" s="14"/>
      <c r="E188" s="16"/>
      <c r="F188" s="17"/>
      <c r="G188" s="10"/>
      <c r="H188" s="16"/>
      <c r="I188" s="18"/>
    </row>
    <row r="189" spans="2:9" s="15" customFormat="1" ht="15" customHeight="1">
      <c r="B189" s="14"/>
      <c r="E189" s="16"/>
      <c r="F189" s="17"/>
      <c r="G189" s="10"/>
      <c r="H189" s="16"/>
      <c r="I189" s="18"/>
    </row>
    <row r="190" spans="2:9" s="15" customFormat="1" ht="15" customHeight="1">
      <c r="B190" s="14"/>
      <c r="E190" s="16"/>
      <c r="F190" s="17"/>
      <c r="G190" s="10"/>
      <c r="H190" s="16"/>
      <c r="I190" s="18"/>
    </row>
    <row r="191" spans="2:9" s="15" customFormat="1" ht="15" customHeight="1">
      <c r="B191" s="14"/>
      <c r="E191" s="16"/>
      <c r="F191" s="17"/>
      <c r="G191" s="10"/>
      <c r="H191" s="16"/>
      <c r="I191" s="18"/>
    </row>
    <row r="192" spans="2:9" s="15" customFormat="1" ht="15" customHeight="1">
      <c r="B192" s="14"/>
      <c r="E192" s="16"/>
      <c r="F192" s="17"/>
      <c r="G192" s="10"/>
      <c r="H192" s="16"/>
      <c r="I192" s="18"/>
    </row>
    <row r="193" spans="2:9" s="15" customFormat="1" ht="15" customHeight="1">
      <c r="B193" s="14"/>
      <c r="E193" s="16"/>
      <c r="F193" s="17"/>
      <c r="G193" s="10"/>
      <c r="H193" s="16"/>
      <c r="I193" s="18"/>
    </row>
    <row r="194" spans="2:9" s="15" customFormat="1" ht="15" customHeight="1">
      <c r="B194" s="14"/>
      <c r="E194" s="16"/>
      <c r="F194" s="17"/>
      <c r="G194" s="10"/>
      <c r="H194" s="16"/>
      <c r="I194" s="18"/>
    </row>
    <row r="195" spans="2:9" s="15" customFormat="1" ht="15" customHeight="1">
      <c r="B195" s="14"/>
      <c r="E195" s="16"/>
      <c r="F195" s="17"/>
      <c r="G195" s="10"/>
      <c r="H195" s="16"/>
      <c r="I195" s="18"/>
    </row>
    <row r="196" spans="2:9" s="15" customFormat="1" ht="15" customHeight="1">
      <c r="B196" s="14"/>
      <c r="E196" s="16"/>
      <c r="F196" s="17"/>
      <c r="G196" s="10"/>
      <c r="H196" s="16"/>
      <c r="I196" s="18"/>
    </row>
    <row r="197" spans="2:9" s="15" customFormat="1" ht="15" customHeight="1">
      <c r="B197" s="14"/>
      <c r="E197" s="16"/>
      <c r="F197" s="17"/>
      <c r="G197" s="10"/>
      <c r="H197" s="16"/>
      <c r="I197" s="18"/>
    </row>
    <row r="198" spans="2:9" s="15" customFormat="1" ht="15" customHeight="1">
      <c r="B198" s="14"/>
      <c r="E198" s="16"/>
      <c r="F198" s="17"/>
      <c r="G198" s="10"/>
      <c r="H198" s="16"/>
      <c r="I198" s="18"/>
    </row>
    <row r="199" spans="2:9" s="15" customFormat="1" ht="15" customHeight="1">
      <c r="B199" s="14"/>
      <c r="E199" s="16"/>
      <c r="F199" s="17"/>
      <c r="G199" s="10"/>
      <c r="H199" s="16"/>
      <c r="I199" s="18"/>
    </row>
    <row r="200" spans="2:9" s="15" customFormat="1" ht="15" customHeight="1">
      <c r="B200" s="14"/>
      <c r="E200" s="16"/>
      <c r="F200" s="17"/>
      <c r="G200" s="10"/>
      <c r="H200" s="16"/>
      <c r="I200" s="18"/>
    </row>
    <row r="201" spans="2:9" s="15" customFormat="1" ht="15" customHeight="1">
      <c r="B201" s="14"/>
      <c r="E201" s="16"/>
      <c r="F201" s="17"/>
      <c r="G201" s="10"/>
      <c r="H201" s="16"/>
      <c r="I201" s="18"/>
    </row>
    <row r="202" spans="2:9" s="15" customFormat="1" ht="15" customHeight="1">
      <c r="B202" s="14"/>
      <c r="E202" s="16"/>
      <c r="F202" s="17"/>
      <c r="G202" s="10"/>
      <c r="H202" s="16"/>
      <c r="I202" s="18"/>
    </row>
    <row r="203" spans="2:9" s="15" customFormat="1" ht="15" customHeight="1">
      <c r="B203" s="14"/>
      <c r="E203" s="16"/>
      <c r="F203" s="17"/>
      <c r="G203" s="10"/>
      <c r="H203" s="16"/>
      <c r="I203" s="18"/>
    </row>
    <row r="204" spans="2:9" s="15" customFormat="1" ht="15" customHeight="1">
      <c r="B204" s="14"/>
      <c r="E204" s="16"/>
      <c r="F204" s="17"/>
      <c r="G204" s="10"/>
      <c r="H204" s="16"/>
      <c r="I204" s="18"/>
    </row>
    <row r="205" spans="2:9" s="2" customFormat="1" ht="15" customHeight="1">
      <c r="B205" s="1"/>
      <c r="E205" s="3"/>
      <c r="F205" s="4"/>
      <c r="G205" s="5"/>
      <c r="H205" s="3"/>
      <c r="I205" s="6"/>
    </row>
    <row r="206" spans="2:9" s="2" customFormat="1" ht="15" customHeight="1">
      <c r="B206" s="1"/>
      <c r="E206" s="3"/>
      <c r="F206" s="4"/>
      <c r="G206" s="5"/>
      <c r="H206" s="3"/>
      <c r="I206" s="6"/>
    </row>
    <row r="207" spans="2:9" s="2" customFormat="1" ht="15" customHeight="1">
      <c r="B207" s="1"/>
      <c r="E207" s="3"/>
      <c r="F207" s="4"/>
      <c r="G207" s="5"/>
      <c r="H207" s="3"/>
      <c r="I207" s="6"/>
    </row>
    <row r="208" spans="2:9" s="2" customFormat="1" ht="15" customHeight="1">
      <c r="B208" s="1"/>
      <c r="E208" s="3"/>
      <c r="F208" s="4"/>
      <c r="G208" s="5"/>
      <c r="H208" s="3"/>
      <c r="I208" s="6"/>
    </row>
    <row r="209" spans="2:9" s="2" customFormat="1" ht="15" customHeight="1">
      <c r="B209" s="1"/>
      <c r="E209" s="3"/>
      <c r="F209" s="4"/>
      <c r="G209" s="5"/>
      <c r="H209" s="3"/>
      <c r="I209" s="6"/>
    </row>
    <row r="210" spans="2:9" s="2" customFormat="1" ht="15" customHeight="1">
      <c r="B210" s="1"/>
      <c r="E210" s="3"/>
      <c r="F210" s="4"/>
      <c r="G210" s="5"/>
      <c r="H210" s="3"/>
      <c r="I210" s="6"/>
    </row>
    <row r="211" spans="2:9" s="2" customFormat="1" ht="15" customHeight="1">
      <c r="B211" s="1"/>
      <c r="E211" s="3"/>
      <c r="F211" s="4"/>
      <c r="G211" s="5"/>
      <c r="H211" s="3"/>
      <c r="I211" s="6"/>
    </row>
    <row r="212" spans="2:9" s="2" customFormat="1" ht="15" customHeight="1">
      <c r="B212" s="1"/>
      <c r="E212" s="3"/>
      <c r="F212" s="4"/>
      <c r="G212" s="5"/>
      <c r="H212" s="3"/>
      <c r="I212" s="6"/>
    </row>
    <row r="213" spans="2:9" s="2" customFormat="1" ht="15" customHeight="1">
      <c r="B213" s="1"/>
      <c r="E213" s="3"/>
      <c r="F213" s="4"/>
      <c r="G213" s="5"/>
      <c r="H213" s="3"/>
      <c r="I213" s="6"/>
    </row>
    <row r="214" spans="2:9" s="2" customFormat="1" ht="15" customHeight="1">
      <c r="B214" s="1"/>
      <c r="E214" s="3"/>
      <c r="F214" s="4"/>
      <c r="G214" s="5"/>
      <c r="H214" s="3"/>
      <c r="I214" s="6"/>
    </row>
    <row r="215" spans="2:9" s="2" customFormat="1" ht="15" customHeight="1">
      <c r="B215" s="1"/>
      <c r="E215" s="3"/>
      <c r="F215" s="4"/>
      <c r="G215" s="5"/>
      <c r="H215" s="3"/>
      <c r="I215" s="6"/>
    </row>
    <row r="216" spans="2:9" s="2" customFormat="1" ht="15" customHeight="1">
      <c r="B216" s="1"/>
      <c r="E216" s="3"/>
      <c r="F216" s="4"/>
      <c r="G216" s="5"/>
      <c r="H216" s="3"/>
      <c r="I216" s="6"/>
    </row>
    <row r="217" spans="2:9" s="2" customFormat="1" ht="15" customHeight="1">
      <c r="B217" s="1"/>
      <c r="E217" s="3"/>
      <c r="F217" s="4"/>
      <c r="G217" s="5"/>
      <c r="H217" s="3"/>
      <c r="I217" s="6"/>
    </row>
    <row r="218" spans="2:9" s="2" customFormat="1" ht="15" customHeight="1">
      <c r="B218" s="1"/>
      <c r="E218" s="3"/>
      <c r="F218" s="4"/>
      <c r="G218" s="5"/>
      <c r="H218" s="3"/>
      <c r="I218" s="6"/>
    </row>
    <row r="219" spans="2:9" s="2" customFormat="1" ht="15" customHeight="1">
      <c r="B219" s="1"/>
      <c r="E219" s="3"/>
      <c r="F219" s="4"/>
      <c r="G219" s="5"/>
      <c r="H219" s="3"/>
      <c r="I219" s="6"/>
    </row>
    <row r="220" spans="2:9" s="2" customFormat="1" ht="15" customHeight="1">
      <c r="B220" s="1"/>
      <c r="E220" s="3"/>
      <c r="F220" s="4"/>
      <c r="G220" s="5"/>
      <c r="H220" s="3"/>
      <c r="I220" s="6"/>
    </row>
    <row r="221" spans="2:9" s="2" customFormat="1" ht="15" customHeight="1">
      <c r="B221" s="1"/>
      <c r="E221" s="3"/>
      <c r="F221" s="4"/>
      <c r="G221" s="5"/>
      <c r="H221" s="3"/>
      <c r="I221" s="6"/>
    </row>
    <row r="222" spans="2:9" s="2" customFormat="1" ht="15" customHeight="1">
      <c r="B222" s="1"/>
      <c r="E222" s="3"/>
      <c r="F222" s="4"/>
      <c r="G222" s="5"/>
      <c r="H222" s="3"/>
      <c r="I222" s="6"/>
    </row>
    <row r="223" spans="2:9" s="2" customFormat="1" ht="15" customHeight="1">
      <c r="B223" s="1"/>
      <c r="E223" s="3"/>
      <c r="F223" s="4"/>
      <c r="G223" s="5"/>
      <c r="H223" s="3"/>
      <c r="I223" s="6"/>
    </row>
    <row r="224" spans="2:9" s="2" customFormat="1" ht="15" customHeight="1">
      <c r="B224" s="1"/>
      <c r="E224" s="3"/>
      <c r="F224" s="4"/>
      <c r="G224" s="5"/>
      <c r="H224" s="3"/>
      <c r="I224" s="6"/>
    </row>
    <row r="225" spans="2:9" s="2" customFormat="1" ht="15" customHeight="1">
      <c r="B225" s="1"/>
      <c r="E225" s="3"/>
      <c r="F225" s="4"/>
      <c r="G225" s="5"/>
      <c r="H225" s="3"/>
      <c r="I225" s="6"/>
    </row>
    <row r="226" spans="2:9" s="2" customFormat="1" ht="15" customHeight="1">
      <c r="B226" s="1"/>
      <c r="E226" s="3"/>
      <c r="F226" s="4"/>
      <c r="G226" s="5"/>
      <c r="H226" s="3"/>
      <c r="I226" s="6"/>
    </row>
    <row r="227" spans="2:9" s="2" customFormat="1" ht="15" customHeight="1">
      <c r="B227" s="1"/>
      <c r="E227" s="3"/>
      <c r="F227" s="4"/>
      <c r="G227" s="5"/>
      <c r="H227" s="3"/>
      <c r="I227" s="6"/>
    </row>
    <row r="228" spans="2:9" s="2" customFormat="1" ht="15" customHeight="1">
      <c r="B228" s="1"/>
      <c r="E228" s="3"/>
      <c r="F228" s="4"/>
      <c r="G228" s="5"/>
      <c r="H228" s="3"/>
      <c r="I228" s="6"/>
    </row>
    <row r="229" spans="2:9" s="2" customFormat="1" ht="15" customHeight="1">
      <c r="B229" s="1"/>
      <c r="E229" s="3"/>
      <c r="F229" s="4"/>
      <c r="G229" s="5"/>
      <c r="H229" s="3"/>
      <c r="I229" s="6"/>
    </row>
    <row r="230" spans="2:9" s="2" customFormat="1" ht="15" customHeight="1">
      <c r="B230" s="1"/>
      <c r="E230" s="3"/>
      <c r="F230" s="4"/>
      <c r="G230" s="5"/>
      <c r="H230" s="3"/>
      <c r="I230" s="6"/>
    </row>
    <row r="231" spans="2:9" s="2" customFormat="1" ht="15" customHeight="1">
      <c r="B231" s="1"/>
      <c r="E231" s="3"/>
      <c r="F231" s="4"/>
      <c r="G231" s="5"/>
      <c r="H231" s="3"/>
      <c r="I231" s="6"/>
    </row>
    <row r="232" spans="2:9" s="2" customFormat="1" ht="15" customHeight="1">
      <c r="B232" s="1"/>
      <c r="E232" s="3"/>
      <c r="F232" s="4"/>
      <c r="G232" s="5"/>
      <c r="H232" s="3"/>
      <c r="I232" s="6"/>
    </row>
    <row r="233" spans="2:9" s="2" customFormat="1" ht="15" customHeight="1">
      <c r="B233" s="1"/>
      <c r="E233" s="3"/>
      <c r="F233" s="4"/>
      <c r="G233" s="5"/>
      <c r="H233" s="3"/>
      <c r="I233" s="6"/>
    </row>
    <row r="234" spans="2:9" s="2" customFormat="1" ht="15" customHeight="1">
      <c r="B234" s="1"/>
      <c r="E234" s="3"/>
      <c r="F234" s="4"/>
      <c r="G234" s="5"/>
      <c r="H234" s="3"/>
      <c r="I234" s="6"/>
    </row>
    <row r="235" spans="2:9" s="2" customFormat="1" ht="15" customHeight="1">
      <c r="B235" s="1"/>
      <c r="E235" s="3"/>
      <c r="F235" s="4"/>
      <c r="G235" s="5"/>
      <c r="H235" s="3"/>
      <c r="I235" s="6"/>
    </row>
    <row r="236" spans="2:9" s="2" customFormat="1" ht="15" customHeight="1">
      <c r="B236" s="1"/>
      <c r="E236" s="3"/>
      <c r="F236" s="4"/>
      <c r="G236" s="5"/>
      <c r="H236" s="3"/>
      <c r="I236" s="6"/>
    </row>
    <row r="237" spans="2:9" s="2" customFormat="1" ht="15" customHeight="1">
      <c r="B237" s="1"/>
      <c r="E237" s="3"/>
      <c r="F237" s="4"/>
      <c r="G237" s="5"/>
      <c r="H237" s="3"/>
      <c r="I237" s="6"/>
    </row>
    <row r="238" spans="2:9" s="2" customFormat="1" ht="15" customHeight="1">
      <c r="B238" s="1"/>
      <c r="E238" s="3"/>
      <c r="F238" s="4"/>
      <c r="G238" s="5"/>
      <c r="H238" s="3"/>
      <c r="I238" s="6"/>
    </row>
    <row r="239" spans="2:9" s="2" customFormat="1" ht="15" customHeight="1">
      <c r="B239" s="1"/>
      <c r="E239" s="3"/>
      <c r="F239" s="4"/>
      <c r="G239" s="5"/>
      <c r="H239" s="3"/>
      <c r="I239" s="6"/>
    </row>
    <row r="240" spans="2:9" s="2" customFormat="1" ht="15" customHeight="1">
      <c r="B240" s="1"/>
      <c r="E240" s="3"/>
      <c r="F240" s="4"/>
      <c r="G240" s="5"/>
      <c r="H240" s="3"/>
      <c r="I240" s="6"/>
    </row>
    <row r="241" spans="2:9" s="2" customFormat="1" ht="15" customHeight="1">
      <c r="B241" s="1"/>
      <c r="E241" s="3"/>
      <c r="F241" s="4"/>
      <c r="G241" s="5"/>
      <c r="H241" s="3"/>
      <c r="I241" s="6"/>
    </row>
    <row r="242" spans="2:9" s="2" customFormat="1" ht="15" customHeight="1">
      <c r="B242" s="1"/>
      <c r="E242" s="3"/>
      <c r="F242" s="4"/>
      <c r="G242" s="5"/>
      <c r="H242" s="3"/>
      <c r="I242" s="6"/>
    </row>
    <row r="243" spans="2:9" s="2" customFormat="1" ht="15" customHeight="1">
      <c r="B243" s="1"/>
      <c r="E243" s="3"/>
      <c r="F243" s="4"/>
      <c r="G243" s="5"/>
      <c r="H243" s="3"/>
      <c r="I243" s="6"/>
    </row>
    <row r="244" spans="2:9" s="2" customFormat="1" ht="15" customHeight="1">
      <c r="B244" s="1"/>
      <c r="E244" s="3"/>
      <c r="F244" s="4"/>
      <c r="G244" s="5"/>
      <c r="H244" s="3"/>
      <c r="I244" s="6"/>
    </row>
    <row r="245" spans="2:9" s="2" customFormat="1" ht="15" customHeight="1">
      <c r="B245" s="1"/>
      <c r="E245" s="3"/>
      <c r="F245" s="4"/>
      <c r="G245" s="5"/>
      <c r="H245" s="3"/>
      <c r="I245" s="6"/>
    </row>
    <row r="246" spans="2:9" s="2" customFormat="1" ht="15" customHeight="1">
      <c r="B246" s="1"/>
      <c r="E246" s="3"/>
      <c r="F246" s="4"/>
      <c r="G246" s="5"/>
      <c r="H246" s="3"/>
      <c r="I246" s="6"/>
    </row>
    <row r="247" spans="2:9" s="2" customFormat="1" ht="15" customHeight="1">
      <c r="B247" s="1"/>
      <c r="E247" s="3"/>
      <c r="F247" s="4"/>
      <c r="G247" s="5"/>
      <c r="H247" s="3"/>
      <c r="I247" s="6"/>
    </row>
    <row r="248" spans="2:9" s="2" customFormat="1" ht="15" customHeight="1">
      <c r="B248" s="1"/>
      <c r="E248" s="3"/>
      <c r="F248" s="4"/>
      <c r="G248" s="5"/>
      <c r="H248" s="3"/>
      <c r="I248" s="6"/>
    </row>
    <row r="249" spans="2:9" s="2" customFormat="1" ht="15" customHeight="1">
      <c r="B249" s="1"/>
      <c r="E249" s="3"/>
      <c r="F249" s="4"/>
      <c r="G249" s="5"/>
      <c r="H249" s="3"/>
      <c r="I249" s="6"/>
    </row>
    <row r="250" spans="2:9" s="2" customFormat="1" ht="15" customHeight="1">
      <c r="B250" s="1"/>
      <c r="E250" s="3"/>
      <c r="F250" s="4"/>
      <c r="G250" s="5"/>
      <c r="H250" s="3"/>
      <c r="I250" s="6"/>
    </row>
    <row r="251" spans="2:9" s="2" customFormat="1" ht="15" customHeight="1">
      <c r="B251" s="1"/>
      <c r="E251" s="3"/>
      <c r="F251" s="4"/>
      <c r="G251" s="5"/>
      <c r="H251" s="3"/>
      <c r="I251" s="6"/>
    </row>
    <row r="252" spans="2:9" s="2" customFormat="1" ht="15" customHeight="1">
      <c r="B252" s="1"/>
      <c r="E252" s="3"/>
      <c r="F252" s="4"/>
      <c r="G252" s="5"/>
      <c r="H252" s="3"/>
      <c r="I252" s="6"/>
    </row>
    <row r="253" spans="2:9" s="2" customFormat="1" ht="15" customHeight="1">
      <c r="B253" s="1"/>
      <c r="E253" s="3"/>
      <c r="F253" s="4"/>
      <c r="G253" s="5"/>
      <c r="H253" s="3"/>
      <c r="I253" s="6"/>
    </row>
    <row r="254" spans="2:9" s="2" customFormat="1" ht="15" customHeight="1">
      <c r="B254" s="1"/>
      <c r="E254" s="3"/>
      <c r="F254" s="4"/>
      <c r="G254" s="5"/>
      <c r="H254" s="3"/>
      <c r="I254" s="6"/>
    </row>
    <row r="255" spans="2:9" s="2" customFormat="1" ht="15" customHeight="1">
      <c r="B255" s="1"/>
      <c r="E255" s="3"/>
      <c r="F255" s="4"/>
      <c r="G255" s="5"/>
      <c r="H255" s="3"/>
      <c r="I255" s="6"/>
    </row>
    <row r="256" spans="2:9" s="2" customFormat="1" ht="15" customHeight="1">
      <c r="B256" s="1"/>
      <c r="E256" s="3"/>
      <c r="F256" s="4"/>
      <c r="G256" s="5"/>
      <c r="H256" s="3"/>
      <c r="I256" s="6"/>
    </row>
    <row r="257" spans="2:9" s="2" customFormat="1" ht="15" customHeight="1">
      <c r="B257" s="1"/>
      <c r="E257" s="3"/>
      <c r="F257" s="4"/>
      <c r="G257" s="5"/>
      <c r="H257" s="3"/>
      <c r="I257" s="6"/>
    </row>
    <row r="258" spans="2:9" s="2" customFormat="1" ht="15" customHeight="1">
      <c r="B258" s="1"/>
      <c r="E258" s="3"/>
      <c r="F258" s="4"/>
      <c r="G258" s="5"/>
      <c r="H258" s="3"/>
      <c r="I258" s="6"/>
    </row>
    <row r="259" spans="2:9" s="2" customFormat="1" ht="15" customHeight="1">
      <c r="B259" s="1"/>
      <c r="E259" s="3"/>
      <c r="F259" s="4"/>
      <c r="G259" s="5"/>
      <c r="H259" s="3"/>
      <c r="I259" s="6"/>
    </row>
    <row r="260" spans="2:9" s="2" customFormat="1" ht="15" customHeight="1">
      <c r="B260" s="1"/>
      <c r="E260" s="3"/>
      <c r="F260" s="4"/>
      <c r="G260" s="5"/>
      <c r="H260" s="3"/>
      <c r="I260" s="6"/>
    </row>
    <row r="261" spans="2:9" s="2" customFormat="1" ht="15" customHeight="1">
      <c r="B261" s="1"/>
      <c r="E261" s="3"/>
      <c r="F261" s="4"/>
      <c r="G261" s="5"/>
      <c r="H261" s="3"/>
      <c r="I261" s="6"/>
    </row>
    <row r="262" spans="2:9" s="2" customFormat="1" ht="15" customHeight="1">
      <c r="B262" s="1"/>
      <c r="E262" s="3"/>
      <c r="F262" s="4"/>
      <c r="G262" s="5"/>
      <c r="H262" s="3"/>
      <c r="I262" s="6"/>
    </row>
    <row r="263" spans="2:9" s="2" customFormat="1" ht="15" customHeight="1">
      <c r="B263" s="1"/>
      <c r="E263" s="3"/>
      <c r="F263" s="4"/>
      <c r="G263" s="5"/>
      <c r="H263" s="3"/>
      <c r="I263" s="6"/>
    </row>
    <row r="264" spans="2:9" s="2" customFormat="1" ht="15" customHeight="1">
      <c r="B264" s="1"/>
      <c r="E264" s="3"/>
      <c r="F264" s="4"/>
      <c r="G264" s="5"/>
      <c r="H264" s="3"/>
      <c r="I264" s="6"/>
    </row>
    <row r="265" spans="2:9" s="2" customFormat="1" ht="15" customHeight="1">
      <c r="B265" s="1"/>
      <c r="E265" s="3"/>
      <c r="F265" s="4"/>
      <c r="G265" s="5"/>
      <c r="H265" s="3"/>
      <c r="I265" s="6"/>
    </row>
    <row r="266" spans="2:9" s="2" customFormat="1" ht="15" customHeight="1">
      <c r="B266" s="1"/>
      <c r="E266" s="3"/>
      <c r="F266" s="4"/>
      <c r="G266" s="5"/>
      <c r="H266" s="3"/>
      <c r="I266" s="6"/>
    </row>
    <row r="267" spans="2:9" s="2" customFormat="1" ht="15" customHeight="1">
      <c r="B267" s="1"/>
      <c r="E267" s="3"/>
      <c r="F267" s="4"/>
      <c r="G267" s="5"/>
      <c r="H267" s="3"/>
      <c r="I267" s="6"/>
    </row>
    <row r="268" spans="2:9" s="2" customFormat="1" ht="15" customHeight="1">
      <c r="B268" s="1"/>
      <c r="E268" s="3"/>
      <c r="F268" s="4"/>
      <c r="G268" s="5"/>
      <c r="H268" s="3"/>
      <c r="I268" s="6"/>
    </row>
    <row r="269" spans="2:9" s="2" customFormat="1" ht="15" customHeight="1">
      <c r="B269" s="1"/>
      <c r="E269" s="3"/>
      <c r="F269" s="4"/>
      <c r="G269" s="5"/>
      <c r="H269" s="3"/>
      <c r="I269" s="6"/>
    </row>
    <row r="270" spans="2:9" s="2" customFormat="1" ht="15" customHeight="1">
      <c r="B270" s="1"/>
      <c r="E270" s="3"/>
      <c r="F270" s="4"/>
      <c r="G270" s="5"/>
      <c r="H270" s="3"/>
      <c r="I270" s="6"/>
    </row>
    <row r="271" spans="2:9" s="2" customFormat="1" ht="15" customHeight="1">
      <c r="B271" s="1"/>
      <c r="E271" s="3"/>
      <c r="F271" s="4"/>
      <c r="G271" s="5"/>
      <c r="H271" s="3"/>
      <c r="I271" s="6"/>
    </row>
    <row r="272" spans="2:9" s="2" customFormat="1" ht="15" customHeight="1">
      <c r="B272" s="1"/>
      <c r="E272" s="3"/>
      <c r="F272" s="4"/>
      <c r="G272" s="5"/>
      <c r="H272" s="3"/>
      <c r="I272" s="6"/>
    </row>
    <row r="273" spans="2:9" s="2" customFormat="1" ht="15" customHeight="1">
      <c r="B273" s="1"/>
      <c r="E273" s="3"/>
      <c r="F273" s="4"/>
      <c r="G273" s="5"/>
      <c r="H273" s="3"/>
      <c r="I273" s="6"/>
    </row>
    <row r="274" spans="2:9" s="2" customFormat="1" ht="15" customHeight="1">
      <c r="B274" s="1"/>
      <c r="E274" s="3"/>
      <c r="F274" s="4"/>
      <c r="G274" s="5"/>
      <c r="H274" s="3"/>
      <c r="I274" s="6"/>
    </row>
    <row r="275" spans="2:9" s="2" customFormat="1" ht="15" customHeight="1">
      <c r="B275" s="1"/>
      <c r="E275" s="3"/>
      <c r="F275" s="4"/>
      <c r="G275" s="5"/>
      <c r="H275" s="3"/>
      <c r="I275" s="6"/>
    </row>
    <row r="276" spans="2:9" s="2" customFormat="1" ht="15" customHeight="1">
      <c r="B276" s="1"/>
      <c r="E276" s="3"/>
      <c r="F276" s="4"/>
      <c r="G276" s="5"/>
      <c r="H276" s="3"/>
      <c r="I276" s="6"/>
    </row>
    <row r="277" spans="2:9" s="2" customFormat="1" ht="15" customHeight="1">
      <c r="B277" s="1"/>
      <c r="E277" s="3"/>
      <c r="F277" s="4"/>
      <c r="G277" s="5"/>
      <c r="H277" s="3"/>
      <c r="I277" s="6"/>
    </row>
    <row r="278" spans="2:9" s="2" customFormat="1" ht="15" customHeight="1">
      <c r="B278" s="1"/>
      <c r="E278" s="3"/>
      <c r="F278" s="4"/>
      <c r="G278" s="5"/>
      <c r="H278" s="3"/>
      <c r="I278" s="6"/>
    </row>
    <row r="279" spans="2:9" s="2" customFormat="1" ht="15" customHeight="1">
      <c r="B279" s="1"/>
      <c r="E279" s="3"/>
      <c r="F279" s="4"/>
      <c r="G279" s="5"/>
      <c r="H279" s="3"/>
      <c r="I279" s="6"/>
    </row>
    <row r="280" spans="2:9" s="2" customFormat="1" ht="15" customHeight="1">
      <c r="B280" s="1"/>
      <c r="E280" s="3"/>
      <c r="F280" s="4"/>
      <c r="G280" s="5"/>
      <c r="H280" s="3"/>
      <c r="I280" s="6"/>
    </row>
    <row r="281" spans="2:9" s="2" customFormat="1" ht="15" customHeight="1">
      <c r="B281" s="1"/>
      <c r="E281" s="3"/>
      <c r="F281" s="4"/>
      <c r="G281" s="5"/>
      <c r="H281" s="3"/>
      <c r="I281" s="6"/>
    </row>
    <row r="282" spans="2:9" s="2" customFormat="1" ht="15" customHeight="1">
      <c r="B282" s="1"/>
      <c r="E282" s="3"/>
      <c r="F282" s="4"/>
      <c r="G282" s="5"/>
      <c r="H282" s="3"/>
      <c r="I282" s="6"/>
    </row>
    <row r="283" spans="2:9" s="2" customFormat="1" ht="15" customHeight="1">
      <c r="B283" s="1"/>
      <c r="E283" s="3"/>
      <c r="F283" s="4"/>
      <c r="G283" s="5"/>
      <c r="H283" s="3"/>
      <c r="I283" s="6"/>
    </row>
    <row r="284" spans="2:9" s="2" customFormat="1" ht="15" customHeight="1">
      <c r="B284" s="1"/>
      <c r="E284" s="3"/>
      <c r="F284" s="4"/>
      <c r="G284" s="5"/>
      <c r="H284" s="3"/>
      <c r="I284" s="6"/>
    </row>
    <row r="285" spans="2:9" s="2" customFormat="1" ht="15" customHeight="1">
      <c r="B285" s="1"/>
      <c r="E285" s="3"/>
      <c r="F285" s="4"/>
      <c r="G285" s="5"/>
      <c r="H285" s="3"/>
      <c r="I285" s="6"/>
    </row>
    <row r="286" spans="2:9" s="2" customFormat="1" ht="15" customHeight="1">
      <c r="B286" s="1"/>
      <c r="E286" s="3"/>
      <c r="F286" s="4"/>
      <c r="G286" s="5"/>
      <c r="H286" s="3"/>
      <c r="I286" s="6"/>
    </row>
    <row r="287" spans="2:9" s="2" customFormat="1" ht="15" customHeight="1">
      <c r="B287" s="1"/>
      <c r="E287" s="3"/>
      <c r="F287" s="4"/>
      <c r="G287" s="5"/>
      <c r="H287" s="3"/>
      <c r="I287" s="6"/>
    </row>
    <row r="288" spans="2:9" s="2" customFormat="1" ht="15" customHeight="1">
      <c r="B288" s="1"/>
      <c r="E288" s="3"/>
      <c r="F288" s="4"/>
      <c r="G288" s="5"/>
      <c r="H288" s="3"/>
      <c r="I288" s="6"/>
    </row>
    <row r="289" spans="2:9" s="2" customFormat="1" ht="15" customHeight="1">
      <c r="B289" s="1"/>
      <c r="E289" s="3"/>
      <c r="F289" s="4"/>
      <c r="G289" s="5"/>
      <c r="H289" s="3"/>
      <c r="I289" s="6"/>
    </row>
    <row r="290" spans="2:9" s="2" customFormat="1" ht="15" customHeight="1">
      <c r="B290" s="1"/>
      <c r="E290" s="3"/>
      <c r="F290" s="4"/>
      <c r="G290" s="5"/>
      <c r="H290" s="3"/>
      <c r="I290" s="6"/>
    </row>
    <row r="291" spans="2:9" s="2" customFormat="1" ht="15" customHeight="1">
      <c r="B291" s="1"/>
      <c r="E291" s="3"/>
      <c r="F291" s="4"/>
      <c r="G291" s="5"/>
      <c r="H291" s="3"/>
      <c r="I291" s="6"/>
    </row>
    <row r="292" spans="2:9" s="2" customFormat="1" ht="15" customHeight="1">
      <c r="B292" s="1"/>
      <c r="E292" s="3"/>
      <c r="F292" s="4"/>
      <c r="G292" s="5"/>
      <c r="H292" s="3"/>
      <c r="I292" s="6"/>
    </row>
    <row r="293" spans="2:9" s="2" customFormat="1" ht="15" customHeight="1">
      <c r="B293" s="1"/>
      <c r="E293" s="3"/>
      <c r="F293" s="4"/>
      <c r="G293" s="5"/>
      <c r="H293" s="3"/>
      <c r="I293" s="6"/>
    </row>
    <row r="294" spans="2:9" s="2" customFormat="1" ht="15" customHeight="1">
      <c r="B294" s="1"/>
      <c r="E294" s="3"/>
      <c r="F294" s="4"/>
      <c r="G294" s="5"/>
      <c r="H294" s="3"/>
      <c r="I294" s="6"/>
    </row>
    <row r="295" spans="2:9" s="2" customFormat="1" ht="15" customHeight="1">
      <c r="B295" s="1"/>
      <c r="E295" s="3"/>
      <c r="F295" s="4"/>
      <c r="G295" s="5"/>
      <c r="H295" s="3"/>
      <c r="I295" s="6"/>
    </row>
    <row r="296" spans="2:9" s="2" customFormat="1" ht="15" customHeight="1">
      <c r="B296" s="1"/>
      <c r="E296" s="3"/>
      <c r="F296" s="4"/>
      <c r="G296" s="5"/>
      <c r="H296" s="3"/>
      <c r="I296" s="6"/>
    </row>
    <row r="297" spans="2:9" s="2" customFormat="1" ht="15" customHeight="1">
      <c r="B297" s="1"/>
      <c r="E297" s="3"/>
      <c r="F297" s="4"/>
      <c r="G297" s="5"/>
      <c r="H297" s="3"/>
      <c r="I297" s="6"/>
    </row>
    <row r="298" spans="2:9" s="2" customFormat="1" ht="15" customHeight="1">
      <c r="B298" s="1"/>
      <c r="E298" s="3"/>
      <c r="F298" s="4"/>
      <c r="G298" s="5"/>
      <c r="H298" s="3"/>
      <c r="I298" s="6"/>
    </row>
    <row r="299" spans="2:9" s="2" customFormat="1" ht="15" customHeight="1">
      <c r="B299" s="1"/>
      <c r="E299" s="3"/>
      <c r="F299" s="4"/>
      <c r="G299" s="5"/>
      <c r="H299" s="3"/>
      <c r="I299" s="6"/>
    </row>
    <row r="300" spans="2:9" s="2" customFormat="1" ht="15" customHeight="1">
      <c r="B300" s="1"/>
      <c r="E300" s="3"/>
      <c r="F300" s="4"/>
      <c r="G300" s="5"/>
      <c r="H300" s="3"/>
      <c r="I300" s="6"/>
    </row>
    <row r="301" spans="2:9" s="2" customFormat="1" ht="15" customHeight="1">
      <c r="B301" s="1"/>
      <c r="E301" s="3"/>
      <c r="F301" s="4"/>
      <c r="G301" s="5"/>
      <c r="H301" s="3"/>
      <c r="I301" s="6"/>
    </row>
    <row r="302" spans="2:9" s="2" customFormat="1" ht="15" customHeight="1">
      <c r="B302" s="1"/>
      <c r="E302" s="3"/>
      <c r="F302" s="4"/>
      <c r="G302" s="5"/>
      <c r="H302" s="3"/>
      <c r="I302" s="6"/>
    </row>
    <row r="303" spans="2:9" s="2" customFormat="1" ht="15" customHeight="1">
      <c r="B303" s="1"/>
      <c r="E303" s="3"/>
      <c r="F303" s="4"/>
      <c r="G303" s="5"/>
      <c r="H303" s="3"/>
      <c r="I303" s="6"/>
    </row>
    <row r="304" spans="2:9" s="2" customFormat="1" ht="15" customHeight="1">
      <c r="B304" s="1"/>
      <c r="E304" s="3"/>
      <c r="F304" s="4"/>
      <c r="G304" s="5"/>
      <c r="H304" s="3"/>
      <c r="I304" s="6"/>
    </row>
    <row r="305" spans="2:9" s="2" customFormat="1" ht="15" customHeight="1">
      <c r="B305" s="1"/>
      <c r="E305" s="3"/>
      <c r="F305" s="4"/>
      <c r="G305" s="5"/>
      <c r="H305" s="3"/>
      <c r="I305" s="6"/>
    </row>
    <row r="306" spans="2:9" s="2" customFormat="1" ht="15" customHeight="1">
      <c r="B306" s="1"/>
      <c r="E306" s="3"/>
      <c r="F306" s="4"/>
      <c r="G306" s="5"/>
      <c r="H306" s="3"/>
      <c r="I306" s="6"/>
    </row>
    <row r="307" spans="2:9" s="2" customFormat="1" ht="15" customHeight="1">
      <c r="B307" s="1"/>
      <c r="E307" s="3"/>
      <c r="F307" s="4"/>
      <c r="G307" s="5"/>
      <c r="H307" s="3"/>
      <c r="I307" s="6"/>
    </row>
    <row r="308" spans="2:9" s="2" customFormat="1" ht="15" customHeight="1">
      <c r="B308" s="1"/>
      <c r="E308" s="3"/>
      <c r="F308" s="4"/>
      <c r="G308" s="5"/>
      <c r="H308" s="3"/>
      <c r="I308" s="6"/>
    </row>
    <row r="309" spans="2:9" s="2" customFormat="1" ht="15" customHeight="1">
      <c r="B309" s="1"/>
      <c r="E309" s="3"/>
      <c r="F309" s="4"/>
      <c r="G309" s="5"/>
      <c r="H309" s="3"/>
      <c r="I309" s="6"/>
    </row>
    <row r="310" spans="2:9" s="2" customFormat="1" ht="15" customHeight="1">
      <c r="B310" s="1"/>
      <c r="E310" s="3"/>
      <c r="F310" s="4"/>
      <c r="G310" s="5"/>
      <c r="H310" s="3"/>
      <c r="I310" s="6"/>
    </row>
    <row r="311" spans="2:9" s="2" customFormat="1" ht="15" customHeight="1">
      <c r="B311" s="1"/>
      <c r="E311" s="3"/>
      <c r="F311" s="4"/>
      <c r="G311" s="5"/>
      <c r="H311" s="3"/>
      <c r="I311" s="6"/>
    </row>
    <row r="312" spans="2:9" s="2" customFormat="1" ht="15" customHeight="1">
      <c r="B312" s="1"/>
      <c r="E312" s="3"/>
      <c r="F312" s="4"/>
      <c r="G312" s="5"/>
      <c r="H312" s="3"/>
      <c r="I312" s="6"/>
    </row>
    <row r="313" spans="2:9" s="2" customFormat="1" ht="15" customHeight="1">
      <c r="B313" s="1"/>
      <c r="E313" s="3"/>
      <c r="F313" s="4"/>
      <c r="G313" s="5"/>
      <c r="H313" s="3"/>
      <c r="I313" s="6"/>
    </row>
    <row r="314" spans="2:9" s="2" customFormat="1" ht="15" customHeight="1">
      <c r="B314" s="1"/>
      <c r="E314" s="3"/>
      <c r="F314" s="4"/>
      <c r="G314" s="5"/>
      <c r="H314" s="3"/>
      <c r="I314" s="6"/>
    </row>
    <row r="315" spans="2:9" s="2" customFormat="1" ht="15" customHeight="1">
      <c r="B315" s="1"/>
      <c r="E315" s="3"/>
      <c r="F315" s="4"/>
      <c r="G315" s="5"/>
      <c r="H315" s="3"/>
      <c r="I315" s="6"/>
    </row>
    <row r="316" spans="2:9" s="2" customFormat="1" ht="15" customHeight="1">
      <c r="B316" s="1"/>
      <c r="E316" s="3"/>
      <c r="F316" s="4"/>
      <c r="G316" s="5"/>
      <c r="H316" s="3"/>
      <c r="I316" s="6"/>
    </row>
    <row r="317" spans="2:9" s="2" customFormat="1" ht="15" customHeight="1">
      <c r="B317" s="1"/>
      <c r="E317" s="3"/>
      <c r="F317" s="4"/>
      <c r="G317" s="5"/>
      <c r="H317" s="3"/>
      <c r="I317" s="6"/>
    </row>
    <row r="318" spans="2:9" s="2" customFormat="1" ht="15" customHeight="1">
      <c r="B318" s="1"/>
      <c r="E318" s="3"/>
      <c r="F318" s="4"/>
      <c r="G318" s="5"/>
      <c r="H318" s="3"/>
      <c r="I318" s="6"/>
    </row>
    <row r="319" spans="2:9" s="2" customFormat="1" ht="15" customHeight="1">
      <c r="B319" s="1"/>
      <c r="E319" s="3"/>
      <c r="F319" s="4"/>
      <c r="G319" s="5"/>
      <c r="H319" s="3"/>
      <c r="I319" s="6"/>
    </row>
    <row r="320" spans="2:9" s="2" customFormat="1" ht="15" customHeight="1">
      <c r="B320" s="1"/>
      <c r="E320" s="3"/>
      <c r="F320" s="4"/>
      <c r="G320" s="5"/>
      <c r="H320" s="3"/>
      <c r="I320" s="6"/>
    </row>
    <row r="321" spans="2:9" s="2" customFormat="1" ht="15" customHeight="1">
      <c r="B321" s="1"/>
      <c r="E321" s="3"/>
      <c r="F321" s="4"/>
      <c r="G321" s="5"/>
      <c r="H321" s="3"/>
      <c r="I321" s="6"/>
    </row>
    <row r="322" spans="2:9" s="2" customFormat="1" ht="15" customHeight="1">
      <c r="B322" s="1"/>
      <c r="E322" s="3"/>
      <c r="F322" s="4"/>
      <c r="G322" s="5"/>
      <c r="H322" s="3"/>
      <c r="I322" s="6"/>
    </row>
    <row r="323" spans="2:9" s="2" customFormat="1" ht="15" customHeight="1">
      <c r="B323" s="1"/>
      <c r="E323" s="3"/>
      <c r="F323" s="4"/>
      <c r="G323" s="5"/>
      <c r="H323" s="3"/>
      <c r="I323" s="6"/>
    </row>
    <row r="324" spans="2:9" s="2" customFormat="1" ht="15" customHeight="1">
      <c r="B324" s="1"/>
      <c r="E324" s="3"/>
      <c r="F324" s="4"/>
      <c r="G324" s="5"/>
      <c r="H324" s="3"/>
      <c r="I324" s="6"/>
    </row>
    <row r="325" spans="2:9" s="2" customFormat="1" ht="15" customHeight="1">
      <c r="B325" s="1"/>
      <c r="E325" s="3"/>
      <c r="F325" s="4"/>
      <c r="G325" s="5"/>
      <c r="H325" s="3"/>
      <c r="I325" s="6"/>
    </row>
    <row r="326" spans="2:9" s="2" customFormat="1" ht="15" customHeight="1">
      <c r="B326" s="1"/>
      <c r="E326" s="3"/>
      <c r="F326" s="4"/>
      <c r="G326" s="5"/>
      <c r="H326" s="3"/>
      <c r="I326" s="6"/>
    </row>
    <row r="327" spans="2:9" s="2" customFormat="1" ht="15" customHeight="1">
      <c r="B327" s="1"/>
      <c r="E327" s="3"/>
      <c r="F327" s="4"/>
      <c r="G327" s="5"/>
      <c r="H327" s="3"/>
      <c r="I327" s="6"/>
    </row>
    <row r="328" spans="2:9" s="2" customFormat="1" ht="15" customHeight="1">
      <c r="B328" s="1"/>
      <c r="E328" s="3"/>
      <c r="F328" s="4"/>
      <c r="G328" s="5"/>
      <c r="H328" s="3"/>
      <c r="I328" s="6"/>
    </row>
    <row r="329" spans="2:9" s="2" customFormat="1" ht="15" customHeight="1">
      <c r="B329" s="1"/>
      <c r="E329" s="3"/>
      <c r="F329" s="4"/>
      <c r="G329" s="5"/>
      <c r="H329" s="3"/>
      <c r="I329" s="6"/>
    </row>
    <row r="330" spans="2:9" s="2" customFormat="1" ht="15" customHeight="1">
      <c r="B330" s="1"/>
      <c r="E330" s="3"/>
      <c r="F330" s="4"/>
      <c r="G330" s="5"/>
      <c r="H330" s="3"/>
      <c r="I330" s="6"/>
    </row>
    <row r="331" spans="2:9" s="2" customFormat="1" ht="15" customHeight="1">
      <c r="B331" s="1"/>
      <c r="E331" s="3"/>
      <c r="F331" s="4"/>
      <c r="G331" s="5"/>
      <c r="H331" s="3"/>
      <c r="I331" s="6"/>
    </row>
    <row r="332" spans="2:9" s="2" customFormat="1" ht="15" customHeight="1">
      <c r="B332" s="1"/>
      <c r="E332" s="3"/>
      <c r="F332" s="4"/>
      <c r="G332" s="5"/>
      <c r="H332" s="3"/>
      <c r="I332" s="6"/>
    </row>
    <row r="333" spans="2:9" s="2" customFormat="1" ht="15" customHeight="1">
      <c r="B333" s="1"/>
      <c r="E333" s="3"/>
      <c r="F333" s="4"/>
      <c r="G333" s="5"/>
      <c r="H333" s="3"/>
      <c r="I333" s="6"/>
    </row>
    <row r="334" spans="2:9" s="2" customFormat="1" ht="15" customHeight="1">
      <c r="B334" s="1"/>
      <c r="E334" s="3"/>
      <c r="F334" s="4"/>
      <c r="G334" s="5"/>
      <c r="H334" s="3"/>
      <c r="I334" s="6"/>
    </row>
    <row r="335" spans="2:9" s="2" customFormat="1" ht="15" customHeight="1">
      <c r="B335" s="1"/>
      <c r="E335" s="3"/>
      <c r="F335" s="4"/>
      <c r="G335" s="5"/>
      <c r="H335" s="3"/>
      <c r="I335" s="6"/>
    </row>
    <row r="336" spans="2:9" s="2" customFormat="1" ht="15" customHeight="1">
      <c r="B336" s="1"/>
      <c r="E336" s="3"/>
      <c r="F336" s="4"/>
      <c r="G336" s="5"/>
      <c r="H336" s="3"/>
      <c r="I336" s="6"/>
    </row>
    <row r="337" spans="2:9" s="2" customFormat="1" ht="15" customHeight="1">
      <c r="B337" s="1"/>
      <c r="E337" s="3"/>
      <c r="F337" s="4"/>
      <c r="G337" s="5"/>
      <c r="H337" s="3"/>
      <c r="I337" s="6"/>
    </row>
    <row r="338" spans="2:9" s="2" customFormat="1" ht="15" customHeight="1">
      <c r="B338" s="1"/>
      <c r="E338" s="3"/>
      <c r="F338" s="4"/>
      <c r="G338" s="5"/>
      <c r="H338" s="3"/>
      <c r="I338" s="6"/>
    </row>
    <row r="339" spans="2:9" s="2" customFormat="1" ht="15" customHeight="1">
      <c r="B339" s="1"/>
      <c r="E339" s="3"/>
      <c r="F339" s="4"/>
      <c r="G339" s="5"/>
      <c r="H339" s="3"/>
      <c r="I339" s="6"/>
    </row>
    <row r="340" spans="2:9" s="2" customFormat="1" ht="15" customHeight="1">
      <c r="B340" s="1"/>
      <c r="E340" s="3"/>
      <c r="F340" s="4"/>
      <c r="G340" s="5"/>
      <c r="H340" s="3"/>
      <c r="I340" s="6"/>
    </row>
    <row r="341" spans="2:9" s="2" customFormat="1" ht="15" customHeight="1">
      <c r="B341" s="1"/>
      <c r="E341" s="3"/>
      <c r="F341" s="4"/>
      <c r="G341" s="5"/>
      <c r="H341" s="3"/>
      <c r="I341" s="6"/>
    </row>
    <row r="342" spans="2:9" s="2" customFormat="1" ht="15" customHeight="1">
      <c r="B342" s="1"/>
      <c r="E342" s="3"/>
      <c r="F342" s="4"/>
      <c r="G342" s="5"/>
      <c r="H342" s="3"/>
      <c r="I342" s="6"/>
    </row>
    <row r="343" spans="2:9" s="2" customFormat="1" ht="15" customHeight="1">
      <c r="B343" s="1"/>
      <c r="E343" s="3"/>
      <c r="F343" s="4"/>
      <c r="G343" s="5"/>
      <c r="H343" s="3"/>
      <c r="I343" s="6"/>
    </row>
    <row r="344" spans="2:9" s="2" customFormat="1" ht="15" customHeight="1">
      <c r="B344" s="1"/>
      <c r="E344" s="3"/>
      <c r="F344" s="4"/>
      <c r="G344" s="5"/>
      <c r="H344" s="3"/>
      <c r="I344" s="6"/>
    </row>
    <row r="345" spans="2:9" s="2" customFormat="1" ht="15" customHeight="1">
      <c r="B345" s="1"/>
      <c r="E345" s="3"/>
      <c r="F345" s="4"/>
      <c r="G345" s="5"/>
      <c r="H345" s="3"/>
      <c r="I345" s="6"/>
    </row>
    <row r="346" spans="2:9" s="2" customFormat="1" ht="15" customHeight="1">
      <c r="B346" s="1"/>
      <c r="E346" s="3"/>
      <c r="F346" s="4"/>
      <c r="G346" s="5"/>
      <c r="H346" s="3"/>
      <c r="I346" s="6"/>
    </row>
    <row r="347" spans="2:9" s="2" customFormat="1" ht="15" customHeight="1">
      <c r="B347" s="1"/>
      <c r="E347" s="3"/>
      <c r="F347" s="4"/>
      <c r="G347" s="5"/>
      <c r="H347" s="3"/>
      <c r="I347" s="6"/>
    </row>
    <row r="348" spans="2:9" s="2" customFormat="1" ht="15" customHeight="1">
      <c r="B348" s="1"/>
      <c r="E348" s="3"/>
      <c r="F348" s="4"/>
      <c r="G348" s="5"/>
      <c r="H348" s="3"/>
      <c r="I348" s="6"/>
    </row>
    <row r="349" spans="2:9" s="2" customFormat="1" ht="15" customHeight="1">
      <c r="B349" s="1"/>
      <c r="E349" s="3"/>
      <c r="F349" s="4"/>
      <c r="G349" s="5"/>
      <c r="H349" s="3"/>
      <c r="I349" s="6"/>
    </row>
    <row r="350" spans="2:9" s="2" customFormat="1" ht="15" customHeight="1">
      <c r="B350" s="1"/>
      <c r="E350" s="3"/>
      <c r="F350" s="4"/>
      <c r="G350" s="5"/>
      <c r="H350" s="3"/>
      <c r="I350" s="6"/>
    </row>
    <row r="351" spans="2:9" s="2" customFormat="1" ht="15" customHeight="1">
      <c r="B351" s="1"/>
      <c r="E351" s="3"/>
      <c r="F351" s="4"/>
      <c r="G351" s="5"/>
      <c r="H351" s="3"/>
      <c r="I351" s="6"/>
    </row>
    <row r="352" spans="2:9" s="2" customFormat="1" ht="15" customHeight="1">
      <c r="B352" s="1"/>
      <c r="E352" s="3"/>
      <c r="F352" s="4"/>
      <c r="G352" s="5"/>
      <c r="H352" s="3"/>
      <c r="I352" s="6"/>
    </row>
    <row r="353" spans="2:9" s="2" customFormat="1" ht="15" customHeight="1">
      <c r="B353" s="1"/>
      <c r="E353" s="3"/>
      <c r="F353" s="4"/>
      <c r="G353" s="5"/>
      <c r="H353" s="3"/>
      <c r="I353" s="6"/>
    </row>
    <row r="354" spans="2:9" s="2" customFormat="1" ht="15" customHeight="1">
      <c r="B354" s="1"/>
      <c r="E354" s="3"/>
      <c r="F354" s="4"/>
      <c r="G354" s="5"/>
      <c r="H354" s="3"/>
      <c r="I354" s="6"/>
    </row>
    <row r="355" spans="2:9" s="2" customFormat="1" ht="15" customHeight="1">
      <c r="B355" s="1"/>
      <c r="E355" s="3"/>
      <c r="F355" s="4"/>
      <c r="G355" s="5"/>
      <c r="H355" s="3"/>
      <c r="I355" s="6"/>
    </row>
    <row r="356" spans="2:9" s="2" customFormat="1" ht="15" customHeight="1">
      <c r="B356" s="1"/>
      <c r="E356" s="3"/>
      <c r="F356" s="4"/>
      <c r="G356" s="5"/>
      <c r="H356" s="3"/>
      <c r="I356" s="6"/>
    </row>
    <row r="357" spans="2:9" s="2" customFormat="1" ht="15" customHeight="1">
      <c r="B357" s="1"/>
      <c r="E357" s="3"/>
      <c r="F357" s="4"/>
      <c r="G357" s="5"/>
      <c r="H357" s="3"/>
      <c r="I357" s="6"/>
    </row>
    <row r="358" spans="2:9" s="2" customFormat="1" ht="15" customHeight="1">
      <c r="B358" s="1"/>
      <c r="E358" s="3"/>
      <c r="F358" s="4"/>
      <c r="G358" s="5"/>
      <c r="H358" s="3"/>
      <c r="I358" s="6"/>
    </row>
    <row r="359" spans="2:9" s="2" customFormat="1" ht="15" customHeight="1">
      <c r="B359" s="1"/>
      <c r="E359" s="3"/>
      <c r="F359" s="4"/>
      <c r="G359" s="5"/>
      <c r="H359" s="3"/>
      <c r="I359" s="6"/>
    </row>
    <row r="360" spans="2:9" s="2" customFormat="1" ht="15" customHeight="1">
      <c r="B360" s="1"/>
      <c r="E360" s="3"/>
      <c r="F360" s="4"/>
      <c r="G360" s="5"/>
      <c r="H360" s="3"/>
      <c r="I360" s="6"/>
    </row>
    <row r="361" spans="2:9" s="2" customFormat="1" ht="15" customHeight="1">
      <c r="B361" s="1"/>
      <c r="E361" s="3"/>
      <c r="F361" s="4"/>
      <c r="G361" s="5"/>
      <c r="H361" s="3"/>
      <c r="I361" s="6"/>
    </row>
    <row r="362" spans="2:9" s="2" customFormat="1" ht="15" customHeight="1">
      <c r="B362" s="1"/>
      <c r="E362" s="3"/>
      <c r="F362" s="4"/>
      <c r="G362" s="5"/>
      <c r="H362" s="3"/>
      <c r="I362" s="6"/>
    </row>
    <row r="363" spans="2:9" s="2" customFormat="1" ht="15" customHeight="1">
      <c r="B363" s="1"/>
      <c r="E363" s="3"/>
      <c r="F363" s="4"/>
      <c r="G363" s="5"/>
      <c r="H363" s="3"/>
      <c r="I363" s="6"/>
    </row>
    <row r="364" spans="2:9" s="2" customFormat="1" ht="15" customHeight="1">
      <c r="B364" s="1"/>
      <c r="E364" s="3"/>
      <c r="F364" s="4"/>
      <c r="G364" s="5"/>
      <c r="H364" s="3"/>
      <c r="I364" s="6"/>
    </row>
    <row r="365" spans="2:9" s="2" customFormat="1" ht="15" customHeight="1">
      <c r="B365" s="1"/>
      <c r="E365" s="3"/>
      <c r="F365" s="4"/>
      <c r="G365" s="5"/>
      <c r="H365" s="3"/>
      <c r="I365" s="6"/>
    </row>
    <row r="366" spans="2:9" s="2" customFormat="1" ht="15" customHeight="1">
      <c r="B366" s="1"/>
      <c r="E366" s="3"/>
      <c r="F366" s="4"/>
      <c r="G366" s="5"/>
      <c r="H366" s="3"/>
      <c r="I366" s="6"/>
    </row>
    <row r="367" spans="2:9" s="2" customFormat="1" ht="15" customHeight="1">
      <c r="B367" s="1"/>
      <c r="E367" s="3"/>
      <c r="F367" s="4"/>
      <c r="G367" s="5"/>
      <c r="H367" s="3"/>
      <c r="I367" s="6"/>
    </row>
    <row r="368" spans="2:9" s="2" customFormat="1" ht="15" customHeight="1">
      <c r="B368" s="1"/>
      <c r="E368" s="3"/>
      <c r="F368" s="4"/>
      <c r="G368" s="5"/>
      <c r="H368" s="3"/>
      <c r="I368" s="6"/>
    </row>
    <row r="369" spans="2:9" s="2" customFormat="1" ht="15" customHeight="1">
      <c r="B369" s="1"/>
      <c r="E369" s="3"/>
      <c r="F369" s="4"/>
      <c r="G369" s="5"/>
      <c r="H369" s="3"/>
      <c r="I369" s="6"/>
    </row>
    <row r="370" spans="2:9" s="2" customFormat="1" ht="15" customHeight="1">
      <c r="B370" s="1"/>
      <c r="E370" s="3"/>
      <c r="F370" s="4"/>
      <c r="G370" s="5"/>
      <c r="H370" s="3"/>
      <c r="I370" s="6"/>
    </row>
    <row r="371" spans="2:9" s="2" customFormat="1" ht="15" customHeight="1">
      <c r="B371" s="1"/>
      <c r="E371" s="3"/>
      <c r="F371" s="4"/>
      <c r="G371" s="5"/>
      <c r="H371" s="3"/>
      <c r="I371" s="6"/>
    </row>
    <row r="372" spans="2:9" s="2" customFormat="1" ht="15" customHeight="1">
      <c r="B372" s="1"/>
      <c r="E372" s="3"/>
      <c r="F372" s="4"/>
      <c r="G372" s="5"/>
      <c r="H372" s="3"/>
      <c r="I372" s="6"/>
    </row>
    <row r="373" spans="2:9" s="2" customFormat="1" ht="15" customHeight="1">
      <c r="B373" s="1"/>
      <c r="E373" s="3"/>
      <c r="F373" s="4"/>
      <c r="G373" s="5"/>
      <c r="H373" s="3"/>
      <c r="I373" s="6"/>
    </row>
    <row r="374" spans="2:9" s="2" customFormat="1" ht="15" customHeight="1">
      <c r="B374" s="1"/>
      <c r="E374" s="3"/>
      <c r="F374" s="4"/>
      <c r="G374" s="5"/>
      <c r="H374" s="3"/>
      <c r="I374" s="6"/>
    </row>
    <row r="375" spans="2:9" s="2" customFormat="1" ht="15" customHeight="1">
      <c r="B375" s="1"/>
      <c r="E375" s="3"/>
      <c r="F375" s="4"/>
      <c r="G375" s="5"/>
      <c r="H375" s="3"/>
      <c r="I375" s="6"/>
    </row>
    <row r="376" spans="2:9" s="2" customFormat="1" ht="15" customHeight="1">
      <c r="B376" s="1"/>
      <c r="E376" s="3"/>
      <c r="F376" s="4"/>
      <c r="G376" s="5"/>
      <c r="H376" s="3"/>
      <c r="I376" s="6"/>
    </row>
    <row r="377" spans="2:9" s="2" customFormat="1" ht="15" customHeight="1">
      <c r="B377" s="1"/>
      <c r="E377" s="3"/>
      <c r="F377" s="4"/>
      <c r="G377" s="5"/>
      <c r="H377" s="3"/>
      <c r="I377" s="6"/>
    </row>
    <row r="378" spans="2:9" s="2" customFormat="1" ht="15" customHeight="1">
      <c r="B378" s="1"/>
      <c r="E378" s="3"/>
      <c r="F378" s="4"/>
      <c r="G378" s="5"/>
      <c r="H378" s="3"/>
      <c r="I378" s="6"/>
    </row>
    <row r="379" spans="2:9" s="2" customFormat="1" ht="15" customHeight="1">
      <c r="B379" s="1"/>
      <c r="E379" s="3"/>
      <c r="F379" s="4"/>
      <c r="G379" s="5"/>
      <c r="H379" s="3"/>
      <c r="I379" s="6"/>
    </row>
    <row r="380" spans="2:9" s="2" customFormat="1" ht="15" customHeight="1">
      <c r="B380" s="1"/>
      <c r="E380" s="3"/>
      <c r="F380" s="4"/>
      <c r="G380" s="5"/>
      <c r="H380" s="3"/>
      <c r="I380" s="6"/>
    </row>
    <row r="381" spans="2:9" s="2" customFormat="1" ht="15" customHeight="1">
      <c r="B381" s="1"/>
      <c r="E381" s="3"/>
      <c r="F381" s="4"/>
      <c r="G381" s="5"/>
      <c r="H381" s="3"/>
      <c r="I381" s="6"/>
    </row>
    <row r="382" spans="2:9" s="2" customFormat="1" ht="15" customHeight="1">
      <c r="B382" s="1"/>
      <c r="E382" s="3"/>
      <c r="F382" s="4"/>
      <c r="G382" s="5"/>
      <c r="H382" s="3"/>
      <c r="I382" s="6"/>
    </row>
    <row r="383" spans="2:9" s="2" customFormat="1" ht="15" customHeight="1">
      <c r="B383" s="1"/>
      <c r="E383" s="3"/>
      <c r="F383" s="4"/>
      <c r="G383" s="5"/>
      <c r="H383" s="3"/>
      <c r="I383" s="6"/>
    </row>
    <row r="384" spans="2:9" s="2" customFormat="1" ht="15" customHeight="1">
      <c r="B384" s="1"/>
      <c r="E384" s="3"/>
      <c r="F384" s="4"/>
      <c r="G384" s="5"/>
      <c r="H384" s="3"/>
      <c r="I384" s="6"/>
    </row>
    <row r="385" spans="2:9" s="2" customFormat="1" ht="15" customHeight="1">
      <c r="B385" s="1"/>
      <c r="E385" s="3"/>
      <c r="F385" s="4"/>
      <c r="G385" s="5"/>
      <c r="H385" s="3"/>
      <c r="I385" s="6"/>
    </row>
    <row r="386" spans="2:9" s="2" customFormat="1" ht="15" customHeight="1">
      <c r="B386" s="1"/>
      <c r="E386" s="3"/>
      <c r="F386" s="4"/>
      <c r="G386" s="5"/>
      <c r="H386" s="3"/>
      <c r="I386" s="6"/>
    </row>
    <row r="387" spans="2:9" s="2" customFormat="1" ht="15" customHeight="1">
      <c r="B387" s="1"/>
      <c r="E387" s="3"/>
      <c r="F387" s="4"/>
      <c r="G387" s="5"/>
      <c r="H387" s="3"/>
      <c r="I387" s="6"/>
    </row>
    <row r="388" spans="2:9" s="2" customFormat="1" ht="15" customHeight="1">
      <c r="B388" s="1"/>
      <c r="E388" s="3"/>
      <c r="F388" s="4"/>
      <c r="G388" s="5"/>
      <c r="H388" s="3"/>
      <c r="I388" s="6"/>
    </row>
    <row r="389" spans="2:9" s="2" customFormat="1" ht="15" customHeight="1">
      <c r="B389" s="1"/>
      <c r="E389" s="3"/>
      <c r="F389" s="4"/>
      <c r="G389" s="5"/>
      <c r="H389" s="3"/>
      <c r="I389" s="6"/>
    </row>
    <row r="390" spans="2:9" s="2" customFormat="1" ht="15" customHeight="1">
      <c r="B390" s="1"/>
      <c r="E390" s="3"/>
      <c r="F390" s="4"/>
      <c r="G390" s="5"/>
      <c r="H390" s="3"/>
      <c r="I390" s="6"/>
    </row>
    <row r="391" spans="2:9" s="2" customFormat="1" ht="15" customHeight="1">
      <c r="B391" s="1"/>
      <c r="E391" s="3"/>
      <c r="F391" s="4"/>
      <c r="G391" s="5"/>
      <c r="H391" s="3"/>
      <c r="I391" s="6"/>
    </row>
    <row r="392" spans="2:9" s="2" customFormat="1" ht="15" customHeight="1">
      <c r="B392" s="1"/>
      <c r="E392" s="3"/>
      <c r="F392" s="4"/>
      <c r="G392" s="5"/>
      <c r="H392" s="3"/>
      <c r="I392" s="6"/>
    </row>
    <row r="393" spans="2:9" s="2" customFormat="1" ht="15" customHeight="1">
      <c r="B393" s="1"/>
      <c r="E393" s="3"/>
      <c r="F393" s="4"/>
      <c r="G393" s="5"/>
      <c r="H393" s="3"/>
      <c r="I393" s="6"/>
    </row>
    <row r="394" spans="2:9" s="2" customFormat="1" ht="15" customHeight="1">
      <c r="B394" s="1"/>
      <c r="E394" s="3"/>
      <c r="F394" s="4"/>
      <c r="G394" s="5"/>
      <c r="H394" s="3"/>
      <c r="I394" s="6"/>
    </row>
    <row r="395" spans="2:9" s="2" customFormat="1" ht="15" customHeight="1">
      <c r="B395" s="1"/>
      <c r="E395" s="3"/>
      <c r="F395" s="4"/>
      <c r="G395" s="5"/>
      <c r="H395" s="3"/>
      <c r="I395" s="6"/>
    </row>
    <row r="396" spans="2:9" s="2" customFormat="1" ht="15" customHeight="1">
      <c r="B396" s="1"/>
      <c r="E396" s="3"/>
      <c r="F396" s="4"/>
      <c r="G396" s="5"/>
      <c r="H396" s="3"/>
      <c r="I396" s="6"/>
    </row>
    <row r="397" spans="2:9" s="2" customFormat="1" ht="15" customHeight="1">
      <c r="B397" s="1"/>
      <c r="E397" s="3"/>
      <c r="F397" s="4"/>
      <c r="G397" s="5"/>
      <c r="H397" s="3"/>
      <c r="I397" s="6"/>
    </row>
    <row r="398" spans="2:9" s="2" customFormat="1" ht="15" customHeight="1">
      <c r="B398" s="1"/>
      <c r="E398" s="3"/>
      <c r="F398" s="4"/>
      <c r="G398" s="5"/>
      <c r="H398" s="3"/>
      <c r="I398" s="6"/>
    </row>
    <row r="399" spans="2:9" s="2" customFormat="1" ht="15" customHeight="1">
      <c r="B399" s="1"/>
      <c r="E399" s="3"/>
      <c r="F399" s="4"/>
      <c r="G399" s="5"/>
      <c r="H399" s="3"/>
      <c r="I399" s="6"/>
    </row>
    <row r="400" spans="2:9" s="2" customFormat="1" ht="15" customHeight="1">
      <c r="B400" s="1"/>
      <c r="E400" s="3"/>
      <c r="F400" s="4"/>
      <c r="G400" s="5"/>
      <c r="H400" s="3"/>
      <c r="I400" s="6"/>
    </row>
    <row r="401" spans="2:9" s="2" customFormat="1" ht="15" customHeight="1">
      <c r="B401" s="1"/>
      <c r="E401" s="3"/>
      <c r="F401" s="4"/>
      <c r="G401" s="5"/>
      <c r="H401" s="3"/>
      <c r="I401" s="6"/>
    </row>
    <row r="402" spans="2:9" s="2" customFormat="1" ht="15" customHeight="1">
      <c r="B402" s="1"/>
      <c r="E402" s="3"/>
      <c r="F402" s="4"/>
      <c r="G402" s="5"/>
      <c r="H402" s="3"/>
      <c r="I402" s="6"/>
    </row>
    <row r="403" spans="2:9" s="2" customFormat="1" ht="15" customHeight="1">
      <c r="B403" s="1"/>
      <c r="E403" s="3"/>
      <c r="F403" s="4"/>
      <c r="G403" s="5"/>
      <c r="H403" s="3"/>
      <c r="I403" s="6"/>
    </row>
    <row r="404" spans="2:9" s="2" customFormat="1" ht="15" customHeight="1">
      <c r="B404" s="1"/>
      <c r="E404" s="3"/>
      <c r="F404" s="4"/>
      <c r="G404" s="5"/>
      <c r="H404" s="3"/>
      <c r="I404" s="6"/>
    </row>
    <row r="405" spans="2:9" s="2" customFormat="1" ht="15" customHeight="1">
      <c r="B405" s="1"/>
      <c r="E405" s="3"/>
      <c r="F405" s="4"/>
      <c r="G405" s="5"/>
      <c r="H405" s="3"/>
      <c r="I405" s="6"/>
    </row>
    <row r="406" spans="2:9" s="2" customFormat="1" ht="15" customHeight="1">
      <c r="B406" s="1"/>
      <c r="E406" s="3"/>
      <c r="F406" s="4"/>
      <c r="G406" s="5"/>
      <c r="H406" s="3"/>
      <c r="I406" s="6"/>
    </row>
    <row r="407" spans="2:9" s="2" customFormat="1" ht="15" customHeight="1">
      <c r="B407" s="1"/>
      <c r="E407" s="3"/>
      <c r="F407" s="4"/>
      <c r="G407" s="5"/>
      <c r="H407" s="3"/>
      <c r="I407" s="6"/>
    </row>
    <row r="408" spans="2:9" s="2" customFormat="1" ht="15" customHeight="1">
      <c r="B408" s="1"/>
      <c r="E408" s="3"/>
      <c r="F408" s="4"/>
      <c r="G408" s="5"/>
      <c r="H408" s="3"/>
      <c r="I408" s="6"/>
    </row>
    <row r="409" spans="2:9" s="2" customFormat="1" ht="15" customHeight="1">
      <c r="B409" s="1"/>
      <c r="E409" s="3"/>
      <c r="F409" s="4"/>
      <c r="G409" s="5"/>
      <c r="H409" s="3"/>
      <c r="I409" s="6"/>
    </row>
    <row r="410" spans="2:9" s="2" customFormat="1" ht="15" customHeight="1">
      <c r="B410" s="1"/>
      <c r="E410" s="3"/>
      <c r="F410" s="4"/>
      <c r="G410" s="5"/>
      <c r="H410" s="3"/>
      <c r="I410" s="6"/>
    </row>
    <row r="411" spans="2:9" s="2" customFormat="1" ht="15" customHeight="1">
      <c r="B411" s="1"/>
      <c r="E411" s="3"/>
      <c r="F411" s="4"/>
      <c r="G411" s="5"/>
      <c r="H411" s="3"/>
      <c r="I411" s="6"/>
    </row>
    <row r="412" spans="2:9" s="2" customFormat="1" ht="15" customHeight="1">
      <c r="B412" s="1"/>
      <c r="E412" s="3"/>
      <c r="F412" s="4"/>
      <c r="G412" s="5"/>
      <c r="H412" s="3"/>
      <c r="I412" s="6"/>
    </row>
    <row r="413" spans="2:9" s="2" customFormat="1" ht="15" customHeight="1">
      <c r="B413" s="1"/>
      <c r="E413" s="3"/>
      <c r="F413" s="4"/>
      <c r="G413" s="5"/>
      <c r="H413" s="3"/>
      <c r="I413" s="6"/>
    </row>
    <row r="414" spans="2:9" s="2" customFormat="1" ht="15" customHeight="1">
      <c r="B414" s="1"/>
      <c r="E414" s="3"/>
      <c r="F414" s="4"/>
      <c r="G414" s="5"/>
      <c r="H414" s="3"/>
      <c r="I414" s="6"/>
    </row>
    <row r="415" spans="2:9" s="2" customFormat="1" ht="15" customHeight="1">
      <c r="B415" s="1"/>
      <c r="E415" s="3"/>
      <c r="F415" s="4"/>
      <c r="G415" s="5"/>
      <c r="H415" s="3"/>
      <c r="I415" s="6"/>
    </row>
    <row r="416" spans="2:9" s="2" customFormat="1" ht="15" customHeight="1">
      <c r="B416" s="1"/>
      <c r="E416" s="3"/>
      <c r="F416" s="4"/>
      <c r="G416" s="5"/>
      <c r="H416" s="3"/>
      <c r="I416" s="6"/>
    </row>
    <row r="417" spans="2:9" s="2" customFormat="1" ht="15" customHeight="1">
      <c r="B417" s="1"/>
      <c r="E417" s="3"/>
      <c r="F417" s="4"/>
      <c r="G417" s="5"/>
      <c r="H417" s="3"/>
      <c r="I417" s="6"/>
    </row>
    <row r="418" spans="2:9" s="2" customFormat="1" ht="15" customHeight="1">
      <c r="B418" s="1"/>
      <c r="E418" s="3"/>
      <c r="F418" s="4"/>
      <c r="G418" s="5"/>
      <c r="H418" s="3"/>
      <c r="I418" s="6"/>
    </row>
    <row r="419" spans="2:9" s="2" customFormat="1" ht="15" customHeight="1">
      <c r="B419" s="1"/>
      <c r="E419" s="3"/>
      <c r="F419" s="4"/>
      <c r="G419" s="5"/>
      <c r="H419" s="3"/>
      <c r="I419" s="6"/>
    </row>
    <row r="420" spans="2:9" s="2" customFormat="1" ht="15" customHeight="1">
      <c r="B420" s="1"/>
      <c r="E420" s="3"/>
      <c r="F420" s="4"/>
      <c r="G420" s="5"/>
      <c r="H420" s="3"/>
      <c r="I420" s="6"/>
    </row>
    <row r="421" spans="2:9" s="2" customFormat="1" ht="15" customHeight="1">
      <c r="B421" s="1"/>
      <c r="E421" s="3"/>
      <c r="F421" s="4"/>
      <c r="G421" s="5"/>
      <c r="H421" s="3"/>
      <c r="I421" s="6"/>
    </row>
    <row r="422" spans="2:9" s="2" customFormat="1" ht="15" customHeight="1">
      <c r="B422" s="1"/>
      <c r="E422" s="3"/>
      <c r="F422" s="4"/>
      <c r="G422" s="5"/>
      <c r="H422" s="3"/>
      <c r="I422" s="6"/>
    </row>
    <row r="423" spans="2:9" s="2" customFormat="1" ht="15" customHeight="1">
      <c r="B423" s="1"/>
      <c r="E423" s="3"/>
      <c r="F423" s="4"/>
      <c r="G423" s="5"/>
      <c r="H423" s="3"/>
      <c r="I423" s="6"/>
    </row>
    <row r="424" spans="2:9" s="2" customFormat="1" ht="15" customHeight="1">
      <c r="B424" s="1"/>
      <c r="E424" s="3"/>
      <c r="F424" s="4"/>
      <c r="G424" s="5"/>
      <c r="H424" s="3"/>
      <c r="I424" s="6"/>
    </row>
    <row r="425" spans="2:9" s="2" customFormat="1" ht="15" customHeight="1">
      <c r="B425" s="1"/>
      <c r="E425" s="3"/>
      <c r="F425" s="4"/>
      <c r="G425" s="5"/>
      <c r="H425" s="3"/>
      <c r="I425" s="6"/>
    </row>
    <row r="426" spans="2:9" s="2" customFormat="1" ht="15" customHeight="1">
      <c r="B426" s="1"/>
      <c r="E426" s="3"/>
      <c r="F426" s="4"/>
      <c r="G426" s="5"/>
      <c r="H426" s="3"/>
      <c r="I426" s="6"/>
    </row>
    <row r="427" spans="2:9" s="2" customFormat="1" ht="15" customHeight="1">
      <c r="B427" s="1"/>
      <c r="E427" s="3"/>
      <c r="F427" s="4"/>
      <c r="G427" s="5"/>
      <c r="H427" s="3"/>
      <c r="I427" s="6"/>
    </row>
    <row r="428" spans="2:9" s="2" customFormat="1" ht="15" customHeight="1">
      <c r="B428" s="1"/>
      <c r="E428" s="3"/>
      <c r="F428" s="4"/>
      <c r="G428" s="5"/>
      <c r="H428" s="3"/>
      <c r="I428" s="6"/>
    </row>
    <row r="429" spans="2:9" s="2" customFormat="1" ht="15" customHeight="1">
      <c r="B429" s="1"/>
      <c r="E429" s="3"/>
      <c r="F429" s="4"/>
      <c r="G429" s="5"/>
      <c r="H429" s="3"/>
      <c r="I429" s="6"/>
    </row>
    <row r="430" spans="2:9" s="2" customFormat="1" ht="15" customHeight="1">
      <c r="B430" s="1"/>
      <c r="E430" s="3"/>
      <c r="F430" s="4"/>
      <c r="G430" s="5"/>
      <c r="H430" s="3"/>
      <c r="I430" s="6"/>
    </row>
    <row r="431" spans="2:9" s="2" customFormat="1" ht="15" customHeight="1">
      <c r="B431" s="1"/>
      <c r="E431" s="3"/>
      <c r="F431" s="4"/>
      <c r="G431" s="5"/>
      <c r="H431" s="3"/>
      <c r="I431" s="6"/>
    </row>
    <row r="432" spans="2:9" s="2" customFormat="1" ht="15" customHeight="1">
      <c r="B432" s="1"/>
      <c r="E432" s="3"/>
      <c r="F432" s="4"/>
      <c r="G432" s="5"/>
      <c r="H432" s="3"/>
      <c r="I432" s="6"/>
    </row>
    <row r="433" spans="2:9" s="2" customFormat="1" ht="15" customHeight="1">
      <c r="B433" s="1"/>
      <c r="E433" s="3"/>
      <c r="F433" s="4"/>
      <c r="G433" s="5"/>
      <c r="H433" s="3"/>
      <c r="I433" s="6"/>
    </row>
    <row r="434" spans="2:9" s="2" customFormat="1" ht="15" customHeight="1">
      <c r="B434" s="1"/>
      <c r="E434" s="3"/>
      <c r="F434" s="4"/>
      <c r="G434" s="5"/>
      <c r="H434" s="3"/>
      <c r="I434" s="6"/>
    </row>
    <row r="435" spans="2:9" s="2" customFormat="1" ht="15" customHeight="1">
      <c r="B435" s="1"/>
      <c r="E435" s="3"/>
      <c r="F435" s="4"/>
      <c r="G435" s="5"/>
      <c r="H435" s="3"/>
      <c r="I435" s="6"/>
    </row>
    <row r="436" spans="2:9" s="2" customFormat="1" ht="15" customHeight="1">
      <c r="B436" s="1"/>
      <c r="E436" s="3"/>
      <c r="F436" s="4"/>
      <c r="G436" s="5"/>
      <c r="H436" s="3"/>
      <c r="I436" s="6"/>
    </row>
    <row r="437" spans="2:9" s="2" customFormat="1" ht="15" customHeight="1">
      <c r="B437" s="1"/>
      <c r="E437" s="3"/>
      <c r="F437" s="4"/>
      <c r="G437" s="5"/>
      <c r="H437" s="3"/>
      <c r="I437" s="6"/>
    </row>
    <row r="438" spans="2:9" s="2" customFormat="1" ht="15" customHeight="1">
      <c r="B438" s="1"/>
      <c r="E438" s="3"/>
      <c r="F438" s="4"/>
      <c r="G438" s="5"/>
      <c r="H438" s="3"/>
      <c r="I438" s="6"/>
    </row>
    <row r="439" spans="2:9" s="2" customFormat="1" ht="15" customHeight="1">
      <c r="B439" s="1"/>
      <c r="E439" s="3"/>
      <c r="F439" s="4"/>
      <c r="G439" s="5"/>
      <c r="H439" s="3"/>
      <c r="I439" s="6"/>
    </row>
    <row r="440" spans="2:9" s="2" customFormat="1" ht="15" customHeight="1">
      <c r="B440" s="1"/>
      <c r="E440" s="3"/>
      <c r="F440" s="4"/>
      <c r="G440" s="5"/>
      <c r="H440" s="3"/>
      <c r="I440" s="6"/>
    </row>
    <row r="441" spans="2:9" s="2" customFormat="1" ht="15" customHeight="1">
      <c r="B441" s="1"/>
      <c r="E441" s="3"/>
      <c r="F441" s="4"/>
      <c r="G441" s="5"/>
      <c r="H441" s="3"/>
      <c r="I441" s="6"/>
    </row>
    <row r="442" spans="2:9" s="2" customFormat="1" ht="15" customHeight="1">
      <c r="B442" s="1"/>
      <c r="E442" s="3"/>
      <c r="F442" s="4"/>
      <c r="G442" s="5"/>
      <c r="H442" s="3"/>
      <c r="I442" s="6"/>
    </row>
    <row r="443" spans="2:9" s="2" customFormat="1" ht="15" customHeight="1">
      <c r="B443" s="1"/>
      <c r="E443" s="3"/>
      <c r="F443" s="4"/>
      <c r="G443" s="5"/>
      <c r="H443" s="3"/>
      <c r="I443" s="6"/>
    </row>
    <row r="444" spans="2:9" s="2" customFormat="1" ht="15" customHeight="1">
      <c r="B444" s="1"/>
      <c r="E444" s="3"/>
      <c r="F444" s="4"/>
      <c r="G444" s="5"/>
      <c r="H444" s="3"/>
      <c r="I444" s="6"/>
    </row>
    <row r="445" spans="2:9" s="2" customFormat="1" ht="15" customHeight="1">
      <c r="B445" s="1"/>
      <c r="E445" s="3"/>
      <c r="F445" s="4"/>
      <c r="G445" s="5"/>
      <c r="H445" s="3"/>
      <c r="I445" s="6"/>
    </row>
    <row r="446" spans="2:9" s="2" customFormat="1" ht="15" customHeight="1">
      <c r="B446" s="1"/>
      <c r="E446" s="3"/>
      <c r="F446" s="4"/>
      <c r="G446" s="5"/>
      <c r="H446" s="3"/>
      <c r="I446" s="6"/>
    </row>
    <row r="447" spans="2:9" s="2" customFormat="1" ht="15" customHeight="1">
      <c r="B447" s="1"/>
      <c r="E447" s="3"/>
      <c r="F447" s="4"/>
      <c r="G447" s="5"/>
      <c r="H447" s="3"/>
      <c r="I447" s="6"/>
    </row>
    <row r="448" spans="2:9" s="2" customFormat="1" ht="15" customHeight="1">
      <c r="B448" s="1"/>
      <c r="E448" s="3"/>
      <c r="F448" s="4"/>
      <c r="G448" s="5"/>
      <c r="H448" s="3"/>
      <c r="I448" s="6"/>
    </row>
    <row r="449" spans="2:9" s="2" customFormat="1" ht="15" customHeight="1">
      <c r="B449" s="1"/>
      <c r="E449" s="3"/>
      <c r="F449" s="4"/>
      <c r="G449" s="5"/>
      <c r="H449" s="3"/>
      <c r="I449" s="6"/>
    </row>
    <row r="450" spans="2:9" s="2" customFormat="1" ht="15" customHeight="1">
      <c r="B450" s="1"/>
      <c r="E450" s="3"/>
      <c r="F450" s="4"/>
      <c r="G450" s="5"/>
      <c r="H450" s="3"/>
      <c r="I450" s="6"/>
    </row>
    <row r="451" spans="2:9" s="2" customFormat="1" ht="15" customHeight="1">
      <c r="B451" s="1"/>
      <c r="E451" s="3"/>
      <c r="F451" s="4"/>
      <c r="G451" s="5"/>
      <c r="H451" s="3"/>
      <c r="I451" s="6"/>
    </row>
    <row r="452" spans="2:9" s="2" customFormat="1" ht="15" customHeight="1">
      <c r="B452" s="1"/>
      <c r="E452" s="3"/>
      <c r="F452" s="4"/>
      <c r="G452" s="5"/>
      <c r="H452" s="3"/>
      <c r="I452" s="6"/>
    </row>
    <row r="453" spans="2:9" s="2" customFormat="1" ht="15" customHeight="1">
      <c r="B453" s="1"/>
      <c r="E453" s="3"/>
      <c r="F453" s="4"/>
      <c r="G453" s="5"/>
      <c r="H453" s="3"/>
      <c r="I453" s="6"/>
    </row>
    <row r="454" spans="2:9" s="2" customFormat="1" ht="15" customHeight="1">
      <c r="B454" s="1"/>
      <c r="E454" s="3"/>
      <c r="F454" s="4"/>
      <c r="G454" s="5"/>
      <c r="H454" s="3"/>
      <c r="I454" s="6"/>
    </row>
    <row r="455" spans="2:9" s="2" customFormat="1" ht="15" customHeight="1">
      <c r="B455" s="1"/>
      <c r="E455" s="3"/>
      <c r="F455" s="4"/>
      <c r="G455" s="5"/>
      <c r="H455" s="3"/>
      <c r="I455" s="6"/>
    </row>
    <row r="456" spans="2:9" s="2" customFormat="1" ht="15" customHeight="1">
      <c r="B456" s="1"/>
      <c r="E456" s="3"/>
      <c r="F456" s="4"/>
      <c r="G456" s="5"/>
      <c r="H456" s="3"/>
      <c r="I456" s="6"/>
    </row>
    <row r="457" spans="2:9" s="2" customFormat="1" ht="15" customHeight="1">
      <c r="B457" s="1"/>
      <c r="E457" s="3"/>
      <c r="F457" s="4"/>
      <c r="G457" s="5"/>
      <c r="H457" s="3"/>
      <c r="I457" s="6"/>
    </row>
    <row r="458" spans="2:9" s="2" customFormat="1" ht="15" customHeight="1">
      <c r="B458" s="1"/>
      <c r="E458" s="3"/>
      <c r="F458" s="4"/>
      <c r="G458" s="5"/>
      <c r="H458" s="3"/>
      <c r="I458" s="6"/>
    </row>
    <row r="459" spans="2:9" s="2" customFormat="1" ht="15" customHeight="1">
      <c r="B459" s="1"/>
      <c r="E459" s="3"/>
      <c r="F459" s="4"/>
      <c r="G459" s="5"/>
      <c r="H459" s="3"/>
      <c r="I459" s="6"/>
    </row>
    <row r="460" spans="2:9" s="2" customFormat="1" ht="15" customHeight="1">
      <c r="B460" s="1"/>
      <c r="E460" s="3"/>
      <c r="F460" s="4"/>
      <c r="G460" s="5"/>
      <c r="H460" s="3"/>
      <c r="I460" s="6"/>
    </row>
    <row r="461" spans="2:9" s="2" customFormat="1" ht="15" customHeight="1">
      <c r="B461" s="1"/>
      <c r="E461" s="3"/>
      <c r="F461" s="4"/>
      <c r="G461" s="5"/>
      <c r="H461" s="3"/>
      <c r="I461" s="6"/>
    </row>
    <row r="462" spans="2:9" s="2" customFormat="1" ht="15" customHeight="1">
      <c r="B462" s="1"/>
      <c r="E462" s="3"/>
      <c r="F462" s="4"/>
      <c r="G462" s="5"/>
      <c r="H462" s="3"/>
      <c r="I462" s="6"/>
    </row>
    <row r="463" spans="2:9" s="2" customFormat="1" ht="15" customHeight="1">
      <c r="B463" s="1"/>
      <c r="E463" s="3"/>
      <c r="F463" s="4"/>
      <c r="G463" s="5"/>
      <c r="H463" s="3"/>
      <c r="I463" s="6"/>
    </row>
    <row r="464" spans="2:9" s="2" customFormat="1" ht="15" customHeight="1">
      <c r="B464" s="1"/>
      <c r="E464" s="3"/>
      <c r="F464" s="4"/>
      <c r="G464" s="5"/>
      <c r="H464" s="3"/>
      <c r="I464" s="6"/>
    </row>
    <row r="465" spans="2:9" s="2" customFormat="1" ht="15" customHeight="1">
      <c r="B465" s="1"/>
      <c r="E465" s="3"/>
      <c r="F465" s="4"/>
      <c r="G465" s="5"/>
      <c r="H465" s="3"/>
      <c r="I465" s="6"/>
    </row>
    <row r="466" spans="2:9" s="2" customFormat="1" ht="15" customHeight="1">
      <c r="B466" s="1"/>
      <c r="E466" s="3"/>
      <c r="F466" s="4"/>
      <c r="G466" s="5"/>
      <c r="H466" s="3"/>
      <c r="I466" s="6"/>
    </row>
    <row r="467" spans="2:9" s="2" customFormat="1" ht="15" customHeight="1">
      <c r="B467" s="1"/>
      <c r="E467" s="3"/>
      <c r="F467" s="4"/>
      <c r="G467" s="5"/>
      <c r="H467" s="3"/>
      <c r="I467" s="6"/>
    </row>
    <row r="468" spans="2:9" s="2" customFormat="1" ht="15" customHeight="1">
      <c r="B468" s="1"/>
      <c r="E468" s="3"/>
      <c r="F468" s="4"/>
      <c r="G468" s="5"/>
      <c r="H468" s="3"/>
      <c r="I468" s="6"/>
    </row>
    <row r="469" spans="2:9" s="2" customFormat="1" ht="15" customHeight="1">
      <c r="B469" s="1"/>
      <c r="E469" s="3"/>
      <c r="F469" s="4"/>
      <c r="G469" s="5"/>
      <c r="H469" s="3"/>
      <c r="I469" s="6"/>
    </row>
    <row r="470" spans="2:9" s="2" customFormat="1" ht="15" customHeight="1">
      <c r="B470" s="1"/>
      <c r="E470" s="3"/>
      <c r="F470" s="4"/>
      <c r="G470" s="5"/>
      <c r="H470" s="3"/>
      <c r="I470" s="6"/>
    </row>
    <row r="471" spans="2:9" s="2" customFormat="1" ht="15" customHeight="1">
      <c r="B471" s="1"/>
      <c r="E471" s="3"/>
      <c r="F471" s="4"/>
      <c r="G471" s="5"/>
      <c r="H471" s="3"/>
      <c r="I471" s="6"/>
    </row>
    <row r="472" spans="2:9" s="2" customFormat="1" ht="15" customHeight="1">
      <c r="B472" s="1"/>
      <c r="E472" s="3"/>
      <c r="F472" s="4"/>
      <c r="G472" s="5"/>
      <c r="H472" s="3"/>
      <c r="I472" s="6"/>
    </row>
    <row r="473" spans="2:9" s="2" customFormat="1" ht="15" customHeight="1">
      <c r="B473" s="1"/>
      <c r="E473" s="3"/>
      <c r="F473" s="4"/>
      <c r="G473" s="5"/>
      <c r="H473" s="3"/>
      <c r="I473" s="6"/>
    </row>
    <row r="474" spans="2:9" s="2" customFormat="1" ht="15" customHeight="1">
      <c r="B474" s="1"/>
      <c r="E474" s="3"/>
      <c r="F474" s="4"/>
      <c r="G474" s="5"/>
      <c r="H474" s="3"/>
      <c r="I474" s="6"/>
    </row>
    <row r="475" spans="2:9" s="2" customFormat="1" ht="15" customHeight="1">
      <c r="B475" s="1"/>
      <c r="E475" s="3"/>
      <c r="F475" s="4"/>
      <c r="G475" s="5"/>
      <c r="H475" s="3"/>
      <c r="I475" s="6"/>
    </row>
    <row r="476" spans="2:9" s="2" customFormat="1" ht="15" customHeight="1">
      <c r="B476" s="1"/>
      <c r="E476" s="3"/>
      <c r="F476" s="4"/>
      <c r="G476" s="5"/>
      <c r="H476" s="3"/>
      <c r="I476" s="6"/>
    </row>
    <row r="477" spans="2:9" s="2" customFormat="1" ht="15" customHeight="1">
      <c r="B477" s="1"/>
      <c r="E477" s="3"/>
      <c r="F477" s="4"/>
      <c r="G477" s="5"/>
      <c r="H477" s="3"/>
      <c r="I477" s="6"/>
    </row>
    <row r="478" spans="2:9" s="2" customFormat="1" ht="15" customHeight="1">
      <c r="B478" s="1"/>
      <c r="E478" s="3"/>
      <c r="F478" s="4"/>
      <c r="G478" s="5"/>
      <c r="H478" s="3"/>
      <c r="I478" s="6"/>
    </row>
    <row r="479" spans="2:9" s="2" customFormat="1" ht="15" customHeight="1">
      <c r="B479" s="1"/>
      <c r="E479" s="3"/>
      <c r="F479" s="4"/>
      <c r="G479" s="5"/>
      <c r="H479" s="3"/>
      <c r="I479" s="6"/>
    </row>
    <row r="480" spans="2:9" s="2" customFormat="1" ht="15" customHeight="1">
      <c r="B480" s="1"/>
      <c r="E480" s="3"/>
      <c r="F480" s="4"/>
      <c r="G480" s="5"/>
      <c r="H480" s="3"/>
      <c r="I480" s="6"/>
    </row>
    <row r="481" spans="2:9" s="2" customFormat="1" ht="15" customHeight="1">
      <c r="B481" s="1"/>
      <c r="E481" s="3"/>
      <c r="F481" s="4"/>
      <c r="G481" s="5"/>
      <c r="H481" s="3"/>
      <c r="I481" s="6"/>
    </row>
    <row r="482" spans="2:9" s="2" customFormat="1" ht="15" customHeight="1">
      <c r="B482" s="1"/>
      <c r="E482" s="3"/>
      <c r="F482" s="4"/>
      <c r="G482" s="5"/>
      <c r="H482" s="3"/>
      <c r="I482" s="6"/>
    </row>
    <row r="483" spans="2:9" s="2" customFormat="1" ht="15" customHeight="1">
      <c r="B483" s="1"/>
      <c r="E483" s="3"/>
      <c r="F483" s="4"/>
      <c r="G483" s="5"/>
      <c r="H483" s="3"/>
      <c r="I483" s="6"/>
    </row>
    <row r="484" spans="2:9" s="2" customFormat="1" ht="15" customHeight="1">
      <c r="B484" s="1"/>
      <c r="E484" s="3"/>
      <c r="F484" s="4"/>
      <c r="G484" s="5"/>
      <c r="H484" s="3"/>
      <c r="I484" s="6"/>
    </row>
    <row r="485" spans="2:9" s="2" customFormat="1" ht="15" customHeight="1">
      <c r="B485" s="1"/>
      <c r="E485" s="3"/>
      <c r="F485" s="4"/>
      <c r="G485" s="5"/>
      <c r="H485" s="3"/>
      <c r="I485" s="6"/>
    </row>
    <row r="486" spans="2:9" s="2" customFormat="1" ht="15" customHeight="1">
      <c r="B486" s="1"/>
      <c r="E486" s="3"/>
      <c r="F486" s="4"/>
      <c r="G486" s="5"/>
      <c r="H486" s="3"/>
      <c r="I486" s="6"/>
    </row>
    <row r="487" spans="2:9" s="2" customFormat="1" ht="15" customHeight="1">
      <c r="B487" s="1"/>
      <c r="E487" s="3"/>
      <c r="F487" s="4"/>
      <c r="G487" s="5"/>
      <c r="H487" s="3"/>
      <c r="I487" s="6"/>
    </row>
    <row r="488" spans="2:9" s="2" customFormat="1" ht="15" customHeight="1">
      <c r="B488" s="1"/>
      <c r="E488" s="3"/>
      <c r="F488" s="4"/>
      <c r="G488" s="5"/>
      <c r="H488" s="3"/>
      <c r="I488" s="6"/>
    </row>
    <row r="489" spans="2:9" s="2" customFormat="1" ht="15" customHeight="1">
      <c r="B489" s="1"/>
      <c r="E489" s="3"/>
      <c r="F489" s="4"/>
      <c r="G489" s="5"/>
      <c r="H489" s="3"/>
      <c r="I489" s="6"/>
    </row>
    <row r="490" spans="2:9" s="2" customFormat="1" ht="15" customHeight="1">
      <c r="B490" s="1"/>
      <c r="E490" s="3"/>
      <c r="F490" s="4"/>
      <c r="G490" s="5"/>
      <c r="H490" s="3"/>
      <c r="I490" s="6"/>
    </row>
    <row r="491" spans="2:9" s="2" customFormat="1" ht="15" customHeight="1">
      <c r="B491" s="1"/>
      <c r="E491" s="3"/>
      <c r="F491" s="4"/>
      <c r="G491" s="5"/>
      <c r="H491" s="3"/>
      <c r="I491" s="6"/>
    </row>
    <row r="492" spans="2:9" s="2" customFormat="1" ht="15" customHeight="1">
      <c r="B492" s="1"/>
      <c r="E492" s="3"/>
      <c r="F492" s="4"/>
      <c r="G492" s="5"/>
      <c r="H492" s="3"/>
      <c r="I492" s="6"/>
    </row>
    <row r="493" spans="2:9" s="2" customFormat="1" ht="15" customHeight="1">
      <c r="B493" s="1"/>
      <c r="E493" s="3"/>
      <c r="F493" s="4"/>
      <c r="G493" s="5"/>
      <c r="H493" s="3"/>
      <c r="I493" s="6"/>
    </row>
    <row r="494" spans="2:9" s="2" customFormat="1" ht="15" customHeight="1">
      <c r="B494" s="1"/>
      <c r="E494" s="3"/>
      <c r="F494" s="4"/>
      <c r="G494" s="5"/>
      <c r="H494" s="3"/>
      <c r="I494" s="6"/>
    </row>
    <row r="495" spans="2:9" s="2" customFormat="1" ht="15" customHeight="1">
      <c r="B495" s="1"/>
      <c r="E495" s="3"/>
      <c r="F495" s="4"/>
      <c r="G495" s="5"/>
      <c r="H495" s="3"/>
      <c r="I495" s="6"/>
    </row>
    <row r="496" spans="2:9" s="2" customFormat="1" ht="15" customHeight="1">
      <c r="B496" s="1"/>
      <c r="E496" s="3"/>
      <c r="F496" s="4"/>
      <c r="G496" s="5"/>
      <c r="H496" s="3"/>
      <c r="I496" s="6"/>
    </row>
    <row r="497" spans="2:9" s="2" customFormat="1" ht="15" customHeight="1">
      <c r="B497" s="1"/>
      <c r="E497" s="3"/>
      <c r="F497" s="4"/>
      <c r="G497" s="5"/>
      <c r="H497" s="3"/>
      <c r="I497" s="6"/>
    </row>
    <row r="498" spans="2:9" s="2" customFormat="1" ht="15" customHeight="1">
      <c r="B498" s="1"/>
      <c r="E498" s="3"/>
      <c r="F498" s="4"/>
      <c r="G498" s="5"/>
      <c r="H498" s="3"/>
      <c r="I498" s="6"/>
    </row>
    <row r="499" spans="2:9" s="2" customFormat="1" ht="15" customHeight="1">
      <c r="B499" s="1"/>
      <c r="E499" s="3"/>
      <c r="F499" s="4"/>
      <c r="G499" s="5"/>
      <c r="H499" s="3"/>
      <c r="I499" s="6"/>
    </row>
    <row r="500" spans="2:9" s="2" customFormat="1" ht="15" customHeight="1">
      <c r="B500" s="1"/>
      <c r="E500" s="3"/>
      <c r="F500" s="4"/>
      <c r="G500" s="5"/>
      <c r="H500" s="3"/>
      <c r="I500" s="6"/>
    </row>
    <row r="501" spans="2:9" s="2" customFormat="1" ht="15" customHeight="1">
      <c r="B501" s="1"/>
      <c r="E501" s="3"/>
      <c r="F501" s="4"/>
      <c r="G501" s="5"/>
      <c r="H501" s="3"/>
      <c r="I501" s="6"/>
    </row>
    <row r="502" spans="2:9" s="2" customFormat="1" ht="15" customHeight="1">
      <c r="B502" s="1"/>
      <c r="E502" s="3"/>
      <c r="F502" s="4"/>
      <c r="G502" s="5"/>
      <c r="H502" s="3"/>
      <c r="I502" s="6"/>
    </row>
    <row r="503" spans="2:9" s="2" customFormat="1" ht="15" customHeight="1">
      <c r="B503" s="1"/>
      <c r="E503" s="3"/>
      <c r="F503" s="4"/>
      <c r="G503" s="5"/>
      <c r="H503" s="3"/>
      <c r="I503" s="6"/>
    </row>
    <row r="504" spans="2:9" s="2" customFormat="1" ht="15" customHeight="1">
      <c r="B504" s="1"/>
      <c r="E504" s="3"/>
      <c r="F504" s="4"/>
      <c r="G504" s="5"/>
      <c r="H504" s="3"/>
      <c r="I504" s="6"/>
    </row>
    <row r="505" spans="2:9" s="2" customFormat="1" ht="15" customHeight="1">
      <c r="B505" s="1"/>
      <c r="E505" s="3"/>
      <c r="F505" s="4"/>
      <c r="G505" s="5"/>
      <c r="H505" s="3"/>
      <c r="I505" s="6"/>
    </row>
    <row r="506" spans="2:9" s="2" customFormat="1" ht="15" customHeight="1">
      <c r="B506" s="1"/>
      <c r="E506" s="3"/>
      <c r="F506" s="4"/>
      <c r="G506" s="5"/>
      <c r="H506" s="3"/>
      <c r="I506" s="6"/>
    </row>
    <row r="507" spans="2:9" s="2" customFormat="1" ht="15" customHeight="1">
      <c r="B507" s="1"/>
      <c r="E507" s="3"/>
      <c r="F507" s="4"/>
      <c r="G507" s="5"/>
      <c r="H507" s="3"/>
      <c r="I507" s="6"/>
    </row>
    <row r="508" spans="2:9" s="2" customFormat="1" ht="15" customHeight="1">
      <c r="B508" s="1"/>
      <c r="E508" s="3"/>
      <c r="F508" s="4"/>
      <c r="G508" s="5"/>
      <c r="H508" s="3"/>
      <c r="I508" s="6"/>
    </row>
    <row r="509" spans="2:9" s="2" customFormat="1" ht="15" customHeight="1">
      <c r="B509" s="1"/>
      <c r="E509" s="3"/>
      <c r="F509" s="4"/>
      <c r="G509" s="5"/>
      <c r="H509" s="3"/>
      <c r="I509" s="6"/>
    </row>
    <row r="510" spans="2:9" s="2" customFormat="1" ht="15" customHeight="1">
      <c r="B510" s="1"/>
      <c r="E510" s="3"/>
      <c r="F510" s="4"/>
      <c r="G510" s="5"/>
      <c r="H510" s="3"/>
      <c r="I510" s="6"/>
    </row>
    <row r="511" spans="2:9" s="2" customFormat="1" ht="15" customHeight="1">
      <c r="B511" s="1"/>
      <c r="E511" s="3"/>
      <c r="F511" s="4"/>
      <c r="G511" s="5"/>
      <c r="H511" s="3"/>
      <c r="I511" s="6"/>
    </row>
    <row r="512" spans="2:9" s="2" customFormat="1" ht="15" customHeight="1">
      <c r="B512" s="1"/>
      <c r="E512" s="3"/>
      <c r="F512" s="4"/>
      <c r="G512" s="5"/>
      <c r="H512" s="3"/>
      <c r="I512" s="6"/>
    </row>
    <row r="513" spans="2:9" s="2" customFormat="1" ht="15" customHeight="1">
      <c r="B513" s="1"/>
      <c r="E513" s="3"/>
      <c r="F513" s="4"/>
      <c r="G513" s="5"/>
      <c r="H513" s="3"/>
      <c r="I513" s="6"/>
    </row>
    <row r="514" spans="2:9" s="2" customFormat="1" ht="15" customHeight="1">
      <c r="B514" s="1"/>
      <c r="E514" s="3"/>
      <c r="F514" s="4"/>
      <c r="G514" s="5"/>
      <c r="H514" s="3"/>
      <c r="I514" s="6"/>
    </row>
    <row r="515" spans="2:9" s="2" customFormat="1" ht="15" customHeight="1">
      <c r="B515" s="1"/>
      <c r="E515" s="3"/>
      <c r="F515" s="4"/>
      <c r="G515" s="5"/>
      <c r="H515" s="3"/>
      <c r="I515" s="6"/>
    </row>
    <row r="516" spans="2:9" s="2" customFormat="1" ht="15" customHeight="1">
      <c r="B516" s="1"/>
      <c r="E516" s="3"/>
      <c r="F516" s="4"/>
      <c r="G516" s="5"/>
      <c r="H516" s="3"/>
      <c r="I516" s="6"/>
    </row>
    <row r="517" spans="2:9" s="2" customFormat="1" ht="15" customHeight="1">
      <c r="B517" s="1"/>
      <c r="E517" s="3"/>
      <c r="F517" s="4"/>
      <c r="G517" s="5"/>
      <c r="H517" s="3"/>
      <c r="I517" s="6"/>
    </row>
    <row r="518" spans="2:9" s="2" customFormat="1" ht="15" customHeight="1">
      <c r="B518" s="1"/>
      <c r="E518" s="3"/>
      <c r="F518" s="4"/>
      <c r="G518" s="5"/>
      <c r="H518" s="3"/>
      <c r="I518" s="6"/>
    </row>
    <row r="519" spans="2:9" s="2" customFormat="1" ht="15" customHeight="1">
      <c r="B519" s="1"/>
      <c r="E519" s="3"/>
      <c r="F519" s="4"/>
      <c r="G519" s="5"/>
      <c r="H519" s="3"/>
      <c r="I519" s="6"/>
    </row>
    <row r="520" spans="2:9" s="2" customFormat="1" ht="15" customHeight="1">
      <c r="B520" s="1"/>
      <c r="E520" s="3"/>
      <c r="F520" s="4"/>
      <c r="G520" s="5"/>
      <c r="H520" s="3"/>
      <c r="I520" s="6"/>
    </row>
    <row r="521" spans="2:9" s="2" customFormat="1" ht="15" customHeight="1">
      <c r="B521" s="1"/>
      <c r="E521" s="3"/>
      <c r="F521" s="4"/>
      <c r="G521" s="5"/>
      <c r="H521" s="3"/>
      <c r="I521" s="6"/>
    </row>
    <row r="522" spans="2:9" s="2" customFormat="1" ht="15" customHeight="1">
      <c r="B522" s="1"/>
      <c r="E522" s="3"/>
      <c r="F522" s="4"/>
      <c r="G522" s="5"/>
      <c r="H522" s="3"/>
      <c r="I522" s="6"/>
    </row>
    <row r="523" spans="2:9" s="2" customFormat="1" ht="15" customHeight="1">
      <c r="B523" s="1"/>
      <c r="E523" s="3"/>
      <c r="F523" s="4"/>
      <c r="G523" s="5"/>
      <c r="H523" s="3"/>
      <c r="I523" s="6"/>
    </row>
    <row r="524" spans="2:9" s="2" customFormat="1" ht="15" customHeight="1">
      <c r="B524" s="1"/>
      <c r="E524" s="3"/>
      <c r="F524" s="4"/>
      <c r="G524" s="5"/>
      <c r="H524" s="3"/>
      <c r="I524" s="6"/>
    </row>
    <row r="525" spans="2:9" s="2" customFormat="1" ht="15" customHeight="1">
      <c r="B525" s="1"/>
      <c r="E525" s="3"/>
      <c r="F525" s="4"/>
      <c r="G525" s="5"/>
      <c r="H525" s="3"/>
      <c r="I525" s="6"/>
    </row>
    <row r="526" spans="2:9" s="2" customFormat="1" ht="15" customHeight="1">
      <c r="B526" s="1"/>
      <c r="E526" s="3"/>
      <c r="F526" s="4"/>
      <c r="G526" s="5"/>
      <c r="H526" s="3"/>
      <c r="I526" s="6"/>
    </row>
    <row r="527" spans="2:9" s="2" customFormat="1" ht="15" customHeight="1">
      <c r="B527" s="1"/>
      <c r="E527" s="3"/>
      <c r="F527" s="4"/>
      <c r="G527" s="5"/>
      <c r="H527" s="3"/>
      <c r="I527" s="6"/>
    </row>
    <row r="528" spans="2:9" s="2" customFormat="1" ht="15" customHeight="1">
      <c r="B528" s="1"/>
      <c r="E528" s="3"/>
      <c r="F528" s="4"/>
      <c r="G528" s="5"/>
      <c r="H528" s="3"/>
      <c r="I528" s="6"/>
    </row>
    <row r="529" spans="2:9" s="2" customFormat="1" ht="15" customHeight="1">
      <c r="B529" s="1"/>
      <c r="E529" s="3"/>
      <c r="F529" s="4"/>
      <c r="G529" s="5"/>
      <c r="H529" s="3"/>
      <c r="I529" s="6"/>
    </row>
    <row r="530" spans="2:9" s="2" customFormat="1" ht="15" customHeight="1">
      <c r="B530" s="1"/>
      <c r="E530" s="3"/>
      <c r="F530" s="4"/>
      <c r="G530" s="5"/>
      <c r="H530" s="3"/>
      <c r="I530" s="6"/>
    </row>
    <row r="531" spans="2:9" s="2" customFormat="1" ht="15" customHeight="1">
      <c r="B531" s="1"/>
      <c r="E531" s="3"/>
      <c r="F531" s="4"/>
      <c r="G531" s="5"/>
      <c r="H531" s="3"/>
      <c r="I531" s="6"/>
    </row>
    <row r="532" spans="2:9" s="2" customFormat="1" ht="15" customHeight="1">
      <c r="B532" s="1"/>
      <c r="E532" s="3"/>
      <c r="F532" s="4"/>
      <c r="G532" s="5"/>
      <c r="H532" s="3"/>
      <c r="I532" s="6"/>
    </row>
    <row r="533" spans="2:9" s="2" customFormat="1" ht="15" customHeight="1">
      <c r="B533" s="1"/>
      <c r="E533" s="3"/>
      <c r="F533" s="4"/>
      <c r="G533" s="5"/>
      <c r="H533" s="3"/>
      <c r="I533" s="6"/>
    </row>
    <row r="534" spans="2:9" s="2" customFormat="1" ht="15" customHeight="1">
      <c r="B534" s="1"/>
      <c r="E534" s="3"/>
      <c r="F534" s="4"/>
      <c r="G534" s="5"/>
      <c r="H534" s="3"/>
      <c r="I534" s="6"/>
    </row>
    <row r="535" spans="2:9" s="2" customFormat="1" ht="15" customHeight="1">
      <c r="B535" s="1"/>
      <c r="E535" s="3"/>
      <c r="F535" s="4"/>
      <c r="G535" s="5"/>
      <c r="H535" s="3"/>
      <c r="I535" s="6"/>
    </row>
    <row r="536" spans="2:9" s="2" customFormat="1" ht="15" customHeight="1">
      <c r="B536" s="1"/>
      <c r="E536" s="3"/>
      <c r="F536" s="4"/>
      <c r="G536" s="5"/>
      <c r="H536" s="3"/>
      <c r="I536" s="6"/>
    </row>
    <row r="537" spans="2:9" s="2" customFormat="1" ht="15" customHeight="1">
      <c r="B537" s="1"/>
      <c r="E537" s="3"/>
      <c r="F537" s="4"/>
      <c r="G537" s="5"/>
      <c r="H537" s="3"/>
      <c r="I537" s="6"/>
    </row>
    <row r="538" spans="2:9" s="2" customFormat="1" ht="15" customHeight="1">
      <c r="B538" s="1"/>
      <c r="E538" s="3"/>
      <c r="F538" s="4"/>
      <c r="G538" s="5"/>
      <c r="H538" s="3"/>
      <c r="I538" s="6"/>
    </row>
    <row r="539" spans="2:9" s="2" customFormat="1" ht="15" customHeight="1">
      <c r="B539" s="1"/>
      <c r="E539" s="3"/>
      <c r="F539" s="4"/>
      <c r="G539" s="5"/>
      <c r="H539" s="3"/>
      <c r="I539" s="6"/>
    </row>
    <row r="540" spans="2:9" s="2" customFormat="1" ht="15" customHeight="1">
      <c r="B540" s="1"/>
      <c r="E540" s="3"/>
      <c r="F540" s="4"/>
      <c r="G540" s="5"/>
      <c r="H540" s="3"/>
      <c r="I540" s="6"/>
    </row>
    <row r="541" spans="2:9" s="2" customFormat="1" ht="15" customHeight="1">
      <c r="B541" s="1"/>
      <c r="E541" s="3"/>
      <c r="F541" s="4"/>
      <c r="G541" s="5"/>
      <c r="H541" s="3"/>
      <c r="I541" s="6"/>
    </row>
    <row r="542" spans="2:9" s="2" customFormat="1" ht="15" customHeight="1">
      <c r="B542" s="1"/>
      <c r="E542" s="3"/>
      <c r="F542" s="4"/>
      <c r="G542" s="5"/>
      <c r="H542" s="3"/>
      <c r="I542" s="6"/>
    </row>
    <row r="543" spans="2:9" s="2" customFormat="1" ht="15" customHeight="1">
      <c r="B543" s="1"/>
      <c r="E543" s="3"/>
      <c r="F543" s="4"/>
      <c r="G543" s="5"/>
      <c r="H543" s="3"/>
      <c r="I543" s="6"/>
    </row>
    <row r="544" spans="2:9" s="2" customFormat="1" ht="15" customHeight="1">
      <c r="B544" s="1"/>
      <c r="E544" s="3"/>
      <c r="F544" s="4"/>
      <c r="G544" s="5"/>
      <c r="H544" s="3"/>
      <c r="I544" s="6"/>
    </row>
    <row r="545" spans="2:9" s="2" customFormat="1" ht="15" customHeight="1">
      <c r="B545" s="1"/>
      <c r="E545" s="3"/>
      <c r="F545" s="4"/>
      <c r="G545" s="5"/>
      <c r="H545" s="3"/>
      <c r="I545" s="6"/>
    </row>
    <row r="546" spans="2:9" s="2" customFormat="1" ht="15" customHeight="1">
      <c r="B546" s="1"/>
      <c r="E546" s="3"/>
      <c r="F546" s="4"/>
      <c r="G546" s="5"/>
      <c r="H546" s="3"/>
      <c r="I546" s="6"/>
    </row>
    <row r="547" spans="2:9" s="2" customFormat="1" ht="15" customHeight="1">
      <c r="B547" s="1"/>
      <c r="E547" s="3"/>
      <c r="F547" s="4"/>
      <c r="G547" s="5"/>
      <c r="H547" s="3"/>
      <c r="I547" s="6"/>
    </row>
    <row r="548" spans="2:9" s="2" customFormat="1" ht="15" customHeight="1">
      <c r="B548" s="1"/>
      <c r="E548" s="3"/>
      <c r="F548" s="4"/>
      <c r="G548" s="5"/>
      <c r="H548" s="3"/>
      <c r="I548" s="6"/>
    </row>
    <row r="549" spans="2:9" s="2" customFormat="1" ht="15" customHeight="1">
      <c r="B549" s="1"/>
      <c r="E549" s="3"/>
      <c r="F549" s="4"/>
      <c r="G549" s="5"/>
      <c r="H549" s="3"/>
      <c r="I549" s="6"/>
    </row>
    <row r="550" spans="2:9" s="2" customFormat="1" ht="15" customHeight="1">
      <c r="B550" s="1"/>
      <c r="E550" s="3"/>
      <c r="F550" s="4"/>
      <c r="G550" s="5"/>
      <c r="H550" s="3"/>
      <c r="I550" s="6"/>
    </row>
    <row r="551" spans="2:9" s="2" customFormat="1" ht="15" customHeight="1">
      <c r="B551" s="1"/>
      <c r="E551" s="3"/>
      <c r="F551" s="4"/>
      <c r="G551" s="5"/>
      <c r="H551" s="3"/>
      <c r="I551" s="6"/>
    </row>
    <row r="552" spans="2:9" s="2" customFormat="1" ht="15" customHeight="1">
      <c r="B552" s="1"/>
      <c r="E552" s="3"/>
      <c r="F552" s="4"/>
      <c r="G552" s="5"/>
      <c r="H552" s="3"/>
      <c r="I552" s="6"/>
    </row>
    <row r="553" spans="2:9" s="2" customFormat="1" ht="15" customHeight="1">
      <c r="B553" s="1"/>
      <c r="E553" s="3"/>
      <c r="F553" s="4"/>
      <c r="G553" s="5"/>
      <c r="H553" s="3"/>
      <c r="I553" s="6"/>
    </row>
    <row r="554" spans="2:9" s="2" customFormat="1" ht="15" customHeight="1">
      <c r="B554" s="1"/>
      <c r="E554" s="3"/>
      <c r="F554" s="4"/>
      <c r="G554" s="5"/>
      <c r="H554" s="3"/>
      <c r="I554" s="6"/>
    </row>
    <row r="555" spans="2:9" s="2" customFormat="1" ht="15" customHeight="1">
      <c r="B555" s="1"/>
      <c r="E555" s="3"/>
      <c r="F555" s="4"/>
      <c r="G555" s="5"/>
      <c r="H555" s="3"/>
      <c r="I555" s="6"/>
    </row>
    <row r="556" spans="2:9" s="2" customFormat="1" ht="15" customHeight="1">
      <c r="B556" s="1"/>
      <c r="E556" s="3"/>
      <c r="F556" s="4"/>
      <c r="G556" s="5"/>
      <c r="H556" s="3"/>
      <c r="I556" s="6"/>
    </row>
    <row r="557" spans="2:9" s="2" customFormat="1" ht="15" customHeight="1">
      <c r="B557" s="1"/>
      <c r="E557" s="3"/>
      <c r="F557" s="4"/>
      <c r="G557" s="5"/>
      <c r="H557" s="3"/>
      <c r="I557" s="6"/>
    </row>
    <row r="558" spans="2:9" s="2" customFormat="1" ht="15" customHeight="1">
      <c r="B558" s="1"/>
      <c r="E558" s="3"/>
      <c r="F558" s="4"/>
      <c r="G558" s="5"/>
      <c r="H558" s="3"/>
      <c r="I558" s="6"/>
    </row>
    <row r="559" spans="2:9" s="2" customFormat="1" ht="15" customHeight="1">
      <c r="B559" s="1"/>
      <c r="E559" s="3"/>
      <c r="F559" s="4"/>
      <c r="G559" s="5"/>
      <c r="H559" s="3"/>
      <c r="I559" s="6"/>
    </row>
    <row r="560" spans="2:9" s="2" customFormat="1" ht="15" customHeight="1">
      <c r="B560" s="1"/>
      <c r="E560" s="3"/>
      <c r="F560" s="4"/>
      <c r="G560" s="5"/>
      <c r="H560" s="3"/>
      <c r="I560" s="6"/>
    </row>
    <row r="561" spans="2:9" s="2" customFormat="1" ht="15" customHeight="1">
      <c r="B561" s="1"/>
      <c r="E561" s="3"/>
      <c r="F561" s="4"/>
      <c r="G561" s="5"/>
      <c r="H561" s="3"/>
      <c r="I561" s="6"/>
    </row>
    <row r="562" spans="2:9" s="2" customFormat="1" ht="15" customHeight="1">
      <c r="B562" s="1"/>
      <c r="E562" s="3"/>
      <c r="F562" s="4"/>
      <c r="G562" s="5"/>
      <c r="H562" s="3"/>
      <c r="I562" s="6"/>
    </row>
    <row r="563" spans="2:9" s="2" customFormat="1" ht="15" customHeight="1">
      <c r="B563" s="1"/>
      <c r="E563" s="3"/>
      <c r="F563" s="4"/>
      <c r="G563" s="5"/>
      <c r="H563" s="3"/>
      <c r="I563" s="6"/>
    </row>
    <row r="564" spans="2:9" s="2" customFormat="1" ht="15" customHeight="1">
      <c r="B564" s="1"/>
      <c r="E564" s="3"/>
      <c r="F564" s="4"/>
      <c r="G564" s="5"/>
      <c r="H564" s="3"/>
      <c r="I564" s="6"/>
    </row>
    <row r="565" spans="2:9" s="2" customFormat="1" ht="15" customHeight="1">
      <c r="B565" s="1"/>
      <c r="E565" s="3"/>
      <c r="F565" s="4"/>
      <c r="G565" s="5"/>
      <c r="H565" s="3"/>
      <c r="I565" s="6"/>
    </row>
    <row r="566" spans="2:9" s="2" customFormat="1" ht="15" customHeight="1">
      <c r="B566" s="1"/>
      <c r="E566" s="3"/>
      <c r="F566" s="4"/>
      <c r="G566" s="5"/>
      <c r="H566" s="3"/>
      <c r="I566" s="6"/>
    </row>
    <row r="567" spans="2:9" s="2" customFormat="1" ht="15" customHeight="1">
      <c r="B567" s="1"/>
      <c r="E567" s="3"/>
      <c r="F567" s="4"/>
      <c r="G567" s="5"/>
      <c r="H567" s="3"/>
      <c r="I567" s="6"/>
    </row>
    <row r="568" spans="2:9" s="2" customFormat="1" ht="15" customHeight="1">
      <c r="B568" s="1"/>
      <c r="E568" s="3"/>
      <c r="F568" s="4"/>
      <c r="G568" s="5"/>
      <c r="H568" s="3"/>
      <c r="I568" s="6"/>
    </row>
    <row r="569" spans="2:9" s="2" customFormat="1" ht="15" customHeight="1">
      <c r="B569" s="1"/>
      <c r="E569" s="3"/>
      <c r="F569" s="4"/>
      <c r="G569" s="5"/>
      <c r="H569" s="3"/>
      <c r="I569" s="6"/>
    </row>
    <row r="570" spans="2:9" s="2" customFormat="1" ht="15" customHeight="1">
      <c r="B570" s="1"/>
      <c r="E570" s="3"/>
      <c r="F570" s="4"/>
      <c r="G570" s="5"/>
      <c r="H570" s="3"/>
      <c r="I570" s="6"/>
    </row>
    <row r="571" spans="2:9" s="2" customFormat="1" ht="15" customHeight="1">
      <c r="B571" s="1"/>
      <c r="E571" s="3"/>
      <c r="F571" s="4"/>
      <c r="G571" s="5"/>
      <c r="H571" s="3"/>
      <c r="I571" s="6"/>
    </row>
    <row r="572" spans="2:9" s="2" customFormat="1" ht="15" customHeight="1">
      <c r="B572" s="1"/>
      <c r="E572" s="3"/>
      <c r="F572" s="4"/>
      <c r="G572" s="5"/>
      <c r="H572" s="3"/>
      <c r="I572" s="6"/>
    </row>
    <row r="573" spans="2:9" s="2" customFormat="1" ht="15" customHeight="1">
      <c r="B573" s="1"/>
      <c r="E573" s="3"/>
      <c r="F573" s="4"/>
      <c r="G573" s="5"/>
      <c r="H573" s="3"/>
      <c r="I573" s="6"/>
    </row>
    <row r="574" spans="2:9" s="2" customFormat="1" ht="15" customHeight="1">
      <c r="B574" s="1"/>
      <c r="E574" s="3"/>
      <c r="F574" s="4"/>
      <c r="G574" s="5"/>
      <c r="H574" s="3"/>
      <c r="I574" s="6"/>
    </row>
    <row r="575" spans="2:9" s="2" customFormat="1" ht="15" customHeight="1">
      <c r="B575" s="1"/>
      <c r="E575" s="3"/>
      <c r="F575" s="4"/>
      <c r="G575" s="5"/>
      <c r="H575" s="3"/>
      <c r="I575" s="6"/>
    </row>
    <row r="576" spans="2:9" s="2" customFormat="1" ht="15" customHeight="1">
      <c r="B576" s="1"/>
      <c r="E576" s="3"/>
      <c r="F576" s="4"/>
      <c r="G576" s="5"/>
      <c r="H576" s="3"/>
      <c r="I576" s="6"/>
    </row>
    <row r="577" spans="2:9" s="2" customFormat="1" ht="15" customHeight="1">
      <c r="B577" s="1"/>
      <c r="E577" s="3"/>
      <c r="F577" s="4"/>
      <c r="G577" s="5"/>
      <c r="H577" s="3"/>
      <c r="I577" s="6"/>
    </row>
    <row r="578" spans="2:9" s="2" customFormat="1" ht="15" customHeight="1">
      <c r="B578" s="1"/>
      <c r="E578" s="3"/>
      <c r="F578" s="4"/>
      <c r="G578" s="5"/>
      <c r="H578" s="3"/>
      <c r="I578" s="6"/>
    </row>
    <row r="579" spans="2:9" s="2" customFormat="1" ht="15" customHeight="1">
      <c r="B579" s="1"/>
      <c r="E579" s="3"/>
      <c r="F579" s="4"/>
      <c r="G579" s="5"/>
      <c r="H579" s="3"/>
      <c r="I579" s="6"/>
    </row>
    <row r="580" spans="2:9" s="2" customFormat="1" ht="15" customHeight="1">
      <c r="B580" s="1"/>
      <c r="E580" s="3"/>
      <c r="F580" s="4"/>
      <c r="G580" s="5"/>
      <c r="H580" s="3"/>
      <c r="I580" s="6"/>
    </row>
    <row r="581" spans="2:9" s="2" customFormat="1" ht="15" customHeight="1">
      <c r="B581" s="1"/>
      <c r="E581" s="3"/>
      <c r="F581" s="4"/>
      <c r="G581" s="5"/>
      <c r="H581" s="3"/>
      <c r="I581" s="6"/>
    </row>
    <row r="582" spans="2:9" s="2" customFormat="1" ht="15" customHeight="1">
      <c r="B582" s="1"/>
      <c r="E582" s="3"/>
      <c r="F582" s="4"/>
      <c r="G582" s="5"/>
      <c r="H582" s="3"/>
      <c r="I582" s="6"/>
    </row>
    <row r="583" spans="2:9" s="2" customFormat="1" ht="15" customHeight="1">
      <c r="B583" s="1"/>
      <c r="E583" s="3"/>
      <c r="F583" s="4"/>
      <c r="G583" s="5"/>
      <c r="H583" s="3"/>
      <c r="I583" s="6"/>
    </row>
    <row r="584" spans="2:9" s="2" customFormat="1" ht="15" customHeight="1">
      <c r="B584" s="1"/>
      <c r="E584" s="3"/>
      <c r="F584" s="4"/>
      <c r="G584" s="5"/>
      <c r="H584" s="3"/>
      <c r="I584" s="6"/>
    </row>
    <row r="585" spans="2:9" s="2" customFormat="1" ht="15" customHeight="1">
      <c r="B585" s="1"/>
      <c r="E585" s="3"/>
      <c r="F585" s="4"/>
      <c r="G585" s="5"/>
      <c r="H585" s="3"/>
      <c r="I585" s="6"/>
    </row>
    <row r="586" spans="2:9" s="2" customFormat="1" ht="15" customHeight="1">
      <c r="B586" s="1"/>
      <c r="E586" s="3"/>
      <c r="F586" s="4"/>
      <c r="G586" s="5"/>
      <c r="H586" s="3"/>
      <c r="I586" s="6"/>
    </row>
    <row r="587" spans="2:9" s="2" customFormat="1" ht="15" customHeight="1">
      <c r="B587" s="1"/>
      <c r="E587" s="3"/>
      <c r="F587" s="4"/>
      <c r="G587" s="5"/>
      <c r="H587" s="3"/>
      <c r="I587" s="6"/>
    </row>
    <row r="588" spans="2:9" s="2" customFormat="1" ht="15" customHeight="1">
      <c r="B588" s="1"/>
      <c r="E588" s="3"/>
      <c r="F588" s="4"/>
      <c r="G588" s="5"/>
      <c r="H588" s="3"/>
      <c r="I588" s="6"/>
    </row>
    <row r="589" spans="2:9" s="2" customFormat="1" ht="15" customHeight="1">
      <c r="B589" s="1"/>
      <c r="E589" s="3"/>
      <c r="F589" s="4"/>
      <c r="G589" s="5"/>
      <c r="H589" s="3"/>
      <c r="I589" s="6"/>
    </row>
    <row r="590" spans="2:9" s="2" customFormat="1" ht="15" customHeight="1">
      <c r="B590" s="1"/>
      <c r="E590" s="3"/>
      <c r="F590" s="4"/>
      <c r="G590" s="5"/>
      <c r="H590" s="3"/>
      <c r="I590" s="6"/>
    </row>
    <row r="591" spans="2:9" s="2" customFormat="1" ht="15" customHeight="1">
      <c r="B591" s="1"/>
      <c r="E591" s="3"/>
      <c r="F591" s="4"/>
      <c r="G591" s="5"/>
      <c r="H591" s="3"/>
      <c r="I591" s="6"/>
    </row>
    <row r="592" spans="2:9" s="2" customFormat="1" ht="15" customHeight="1">
      <c r="B592" s="1"/>
      <c r="E592" s="3"/>
      <c r="F592" s="4"/>
      <c r="G592" s="5"/>
      <c r="H592" s="3"/>
      <c r="I592" s="6"/>
    </row>
    <row r="593" spans="2:9" s="2" customFormat="1" ht="15" customHeight="1">
      <c r="B593" s="1"/>
      <c r="E593" s="3"/>
      <c r="F593" s="4"/>
      <c r="G593" s="5"/>
      <c r="H593" s="3"/>
      <c r="I593" s="6"/>
    </row>
    <row r="594" spans="2:9" s="2" customFormat="1" ht="15" customHeight="1">
      <c r="B594" s="1"/>
      <c r="E594" s="3"/>
      <c r="F594" s="4"/>
      <c r="G594" s="5"/>
      <c r="H594" s="3"/>
      <c r="I594" s="6"/>
    </row>
    <row r="595" spans="2:9" s="2" customFormat="1" ht="15" customHeight="1">
      <c r="B595" s="1"/>
      <c r="E595" s="3"/>
      <c r="F595" s="4"/>
      <c r="G595" s="5"/>
      <c r="H595" s="3"/>
      <c r="I595" s="6"/>
    </row>
    <row r="596" spans="2:9" s="2" customFormat="1" ht="15" customHeight="1">
      <c r="B596" s="1"/>
      <c r="E596" s="3"/>
      <c r="F596" s="4"/>
      <c r="G596" s="5"/>
      <c r="H596" s="3"/>
      <c r="I596" s="6"/>
    </row>
    <row r="597" spans="2:9" s="2" customFormat="1" ht="15" customHeight="1">
      <c r="B597" s="1"/>
      <c r="E597" s="3"/>
      <c r="F597" s="4"/>
      <c r="G597" s="5"/>
      <c r="H597" s="3"/>
      <c r="I597" s="6"/>
    </row>
    <row r="598" spans="2:9" s="2" customFormat="1" ht="15" customHeight="1">
      <c r="B598" s="1"/>
      <c r="E598" s="3"/>
      <c r="F598" s="4"/>
      <c r="G598" s="5"/>
      <c r="H598" s="3"/>
      <c r="I598" s="6"/>
    </row>
    <row r="599" spans="2:9" s="2" customFormat="1" ht="15" customHeight="1">
      <c r="B599" s="1"/>
      <c r="E599" s="3"/>
      <c r="F599" s="4"/>
      <c r="G599" s="5"/>
      <c r="H599" s="3"/>
      <c r="I599" s="6"/>
    </row>
    <row r="600" spans="2:9" s="2" customFormat="1" ht="15" customHeight="1">
      <c r="B600" s="1"/>
      <c r="E600" s="3"/>
      <c r="F600" s="4"/>
      <c r="G600" s="5"/>
      <c r="H600" s="3"/>
      <c r="I600" s="6"/>
    </row>
    <row r="601" spans="2:9" s="2" customFormat="1" ht="15" customHeight="1">
      <c r="B601" s="1"/>
      <c r="E601" s="3"/>
      <c r="F601" s="4"/>
      <c r="G601" s="5"/>
      <c r="H601" s="3"/>
      <c r="I601" s="6"/>
    </row>
    <row r="602" spans="2:9" s="2" customFormat="1" ht="15" customHeight="1">
      <c r="B602" s="1"/>
      <c r="E602" s="3"/>
      <c r="F602" s="4"/>
      <c r="G602" s="5"/>
      <c r="H602" s="3"/>
      <c r="I602" s="6"/>
    </row>
    <row r="603" spans="2:9" s="2" customFormat="1" ht="15" customHeight="1">
      <c r="B603" s="1"/>
      <c r="E603" s="3"/>
      <c r="F603" s="4"/>
      <c r="G603" s="5"/>
      <c r="H603" s="3"/>
      <c r="I603" s="6"/>
    </row>
    <row r="604" spans="2:9" s="2" customFormat="1" ht="15" customHeight="1">
      <c r="B604" s="1"/>
      <c r="E604" s="3"/>
      <c r="F604" s="4"/>
      <c r="G604" s="5"/>
      <c r="H604" s="3"/>
      <c r="I604" s="6"/>
    </row>
    <row r="605" spans="2:9" s="2" customFormat="1" ht="15" customHeight="1">
      <c r="B605" s="1"/>
      <c r="E605" s="3"/>
      <c r="F605" s="4"/>
      <c r="G605" s="5"/>
      <c r="H605" s="3"/>
      <c r="I605" s="6"/>
    </row>
    <row r="606" spans="2:9" s="2" customFormat="1" ht="15" customHeight="1">
      <c r="B606" s="1"/>
      <c r="E606" s="3"/>
      <c r="F606" s="4"/>
      <c r="G606" s="5"/>
      <c r="H606" s="3"/>
      <c r="I606" s="6"/>
    </row>
    <row r="607" spans="2:9" s="2" customFormat="1" ht="15" customHeight="1">
      <c r="B607" s="1"/>
      <c r="E607" s="3"/>
      <c r="F607" s="4"/>
      <c r="G607" s="5"/>
      <c r="H607" s="3"/>
      <c r="I607" s="6"/>
    </row>
    <row r="608" spans="2:9" s="2" customFormat="1" ht="15" customHeight="1">
      <c r="B608" s="1"/>
      <c r="E608" s="3"/>
      <c r="F608" s="4"/>
      <c r="G608" s="5"/>
      <c r="H608" s="3"/>
      <c r="I608" s="6"/>
    </row>
    <row r="609" spans="2:9" s="2" customFormat="1" ht="15" customHeight="1">
      <c r="B609" s="1"/>
      <c r="E609" s="3"/>
      <c r="F609" s="4"/>
      <c r="G609" s="5"/>
      <c r="H609" s="3"/>
      <c r="I609" s="6"/>
    </row>
    <row r="610" spans="2:9" s="2" customFormat="1" ht="15" customHeight="1">
      <c r="B610" s="1"/>
      <c r="E610" s="3"/>
      <c r="F610" s="4"/>
      <c r="G610" s="5"/>
      <c r="H610" s="3"/>
      <c r="I610" s="6"/>
    </row>
    <row r="611" spans="2:9" s="2" customFormat="1" ht="15" customHeight="1">
      <c r="B611" s="1"/>
      <c r="E611" s="3"/>
      <c r="F611" s="4"/>
      <c r="G611" s="5"/>
      <c r="H611" s="3"/>
      <c r="I611" s="6"/>
    </row>
    <row r="612" spans="2:9" s="2" customFormat="1" ht="15" customHeight="1">
      <c r="B612" s="1"/>
      <c r="E612" s="3"/>
      <c r="F612" s="4"/>
      <c r="G612" s="5"/>
      <c r="H612" s="3"/>
      <c r="I612" s="6"/>
    </row>
    <row r="613" spans="2:9" s="2" customFormat="1" ht="15" customHeight="1">
      <c r="B613" s="1"/>
      <c r="E613" s="3"/>
      <c r="F613" s="4"/>
      <c r="G613" s="5"/>
      <c r="H613" s="3"/>
      <c r="I613" s="6"/>
    </row>
    <row r="614" spans="2:9" s="2" customFormat="1" ht="15" customHeight="1">
      <c r="B614" s="1"/>
      <c r="E614" s="3"/>
      <c r="F614" s="4"/>
      <c r="G614" s="5"/>
      <c r="H614" s="3"/>
      <c r="I614" s="6"/>
    </row>
    <row r="615" spans="2:9" s="2" customFormat="1" ht="15" customHeight="1">
      <c r="B615" s="1"/>
      <c r="E615" s="3"/>
      <c r="F615" s="4"/>
      <c r="G615" s="5"/>
      <c r="H615" s="3"/>
      <c r="I615" s="6"/>
    </row>
    <row r="616" spans="2:9" s="2" customFormat="1" ht="15" customHeight="1">
      <c r="B616" s="1"/>
      <c r="E616" s="3"/>
      <c r="F616" s="4"/>
      <c r="G616" s="5"/>
      <c r="H616" s="3"/>
      <c r="I616" s="6"/>
    </row>
    <row r="617" spans="2:9" s="2" customFormat="1" ht="15" customHeight="1">
      <c r="B617" s="1"/>
      <c r="E617" s="3"/>
      <c r="F617" s="4"/>
      <c r="G617" s="5"/>
      <c r="H617" s="3"/>
      <c r="I617" s="6"/>
    </row>
    <row r="618" spans="2:9" s="2" customFormat="1" ht="15" customHeight="1">
      <c r="B618" s="1"/>
      <c r="E618" s="3"/>
      <c r="F618" s="4"/>
      <c r="G618" s="5"/>
      <c r="H618" s="3"/>
      <c r="I618" s="6"/>
    </row>
    <row r="619" spans="2:9" s="2" customFormat="1" ht="15" customHeight="1">
      <c r="B619" s="1"/>
      <c r="E619" s="3"/>
      <c r="F619" s="4"/>
      <c r="G619" s="5"/>
      <c r="H619" s="3"/>
      <c r="I619" s="6"/>
    </row>
    <row r="620" spans="2:9" s="2" customFormat="1" ht="15" customHeight="1">
      <c r="B620" s="1"/>
      <c r="E620" s="3"/>
      <c r="F620" s="4"/>
      <c r="G620" s="5"/>
      <c r="H620" s="3"/>
      <c r="I620" s="6"/>
    </row>
    <row r="621" spans="2:9" s="2" customFormat="1" ht="15" customHeight="1">
      <c r="B621" s="1"/>
      <c r="E621" s="3"/>
      <c r="F621" s="4"/>
      <c r="G621" s="5"/>
      <c r="H621" s="3"/>
      <c r="I621" s="6"/>
    </row>
    <row r="622" spans="2:9" s="2" customFormat="1" ht="15" customHeight="1">
      <c r="B622" s="1"/>
      <c r="E622" s="3"/>
      <c r="F622" s="4"/>
      <c r="G622" s="5"/>
      <c r="H622" s="3"/>
      <c r="I622" s="6"/>
    </row>
    <row r="623" spans="2:9" s="2" customFormat="1" ht="15" customHeight="1">
      <c r="B623" s="1"/>
      <c r="E623" s="3"/>
      <c r="F623" s="4"/>
      <c r="G623" s="5"/>
      <c r="H623" s="3"/>
      <c r="I623" s="6"/>
    </row>
    <row r="624" spans="2:9" s="2" customFormat="1" ht="15" customHeight="1">
      <c r="B624" s="1"/>
      <c r="E624" s="3"/>
      <c r="F624" s="4"/>
      <c r="G624" s="5"/>
      <c r="H624" s="3"/>
      <c r="I624" s="6"/>
    </row>
    <row r="625" spans="2:9" s="2" customFormat="1" ht="15" customHeight="1">
      <c r="B625" s="1"/>
      <c r="E625" s="3"/>
      <c r="F625" s="4"/>
      <c r="G625" s="5"/>
      <c r="H625" s="3"/>
      <c r="I625" s="6"/>
    </row>
    <row r="626" spans="2:9" s="2" customFormat="1" ht="15" customHeight="1">
      <c r="B626" s="1"/>
      <c r="E626" s="3"/>
      <c r="F626" s="4"/>
      <c r="G626" s="5"/>
      <c r="H626" s="3"/>
      <c r="I626" s="6"/>
    </row>
    <row r="627" spans="2:9" s="2" customFormat="1" ht="15" customHeight="1">
      <c r="B627" s="1"/>
      <c r="E627" s="3"/>
      <c r="F627" s="4"/>
      <c r="G627" s="5"/>
      <c r="H627" s="3"/>
      <c r="I627" s="6"/>
    </row>
    <row r="628" spans="2:9" s="2" customFormat="1" ht="15" customHeight="1">
      <c r="B628" s="1"/>
      <c r="E628" s="3"/>
      <c r="F628" s="4"/>
      <c r="G628" s="5"/>
      <c r="H628" s="3"/>
      <c r="I628" s="6"/>
    </row>
    <row r="629" spans="2:9" s="2" customFormat="1" ht="15" customHeight="1">
      <c r="B629" s="1"/>
      <c r="E629" s="3"/>
      <c r="F629" s="4"/>
      <c r="G629" s="5"/>
      <c r="H629" s="3"/>
      <c r="I629" s="6"/>
    </row>
    <row r="630" spans="2:9" s="2" customFormat="1" ht="15" customHeight="1">
      <c r="B630" s="1"/>
      <c r="E630" s="3"/>
      <c r="F630" s="4"/>
      <c r="G630" s="5"/>
      <c r="H630" s="3"/>
      <c r="I630" s="6"/>
    </row>
    <row r="631" spans="2:9" s="2" customFormat="1" ht="15" customHeight="1">
      <c r="B631" s="1"/>
      <c r="E631" s="3"/>
      <c r="F631" s="4"/>
      <c r="G631" s="5"/>
      <c r="H631" s="3"/>
      <c r="I631" s="6"/>
    </row>
    <row r="632" spans="2:9" s="2" customFormat="1" ht="15" customHeight="1">
      <c r="B632" s="1"/>
      <c r="E632" s="3"/>
      <c r="F632" s="4"/>
      <c r="G632" s="5"/>
      <c r="H632" s="3"/>
      <c r="I632" s="6"/>
    </row>
    <row r="633" spans="2:9" s="2" customFormat="1" ht="15" customHeight="1">
      <c r="B633" s="1"/>
      <c r="E633" s="3"/>
      <c r="F633" s="4"/>
      <c r="G633" s="5"/>
      <c r="H633" s="3"/>
      <c r="I633" s="6"/>
    </row>
    <row r="634" spans="2:9" s="2" customFormat="1" ht="15" customHeight="1">
      <c r="B634" s="1"/>
      <c r="E634" s="3"/>
      <c r="F634" s="4"/>
      <c r="G634" s="5"/>
      <c r="H634" s="3"/>
      <c r="I634" s="6"/>
    </row>
    <row r="635" spans="2:9" s="2" customFormat="1" ht="15" customHeight="1">
      <c r="B635" s="1"/>
      <c r="E635" s="3"/>
      <c r="F635" s="4"/>
      <c r="G635" s="5"/>
      <c r="H635" s="3"/>
      <c r="I635" s="6"/>
    </row>
    <row r="636" spans="2:9" s="2" customFormat="1" ht="15" customHeight="1">
      <c r="B636" s="1"/>
      <c r="E636" s="3"/>
      <c r="F636" s="4"/>
      <c r="G636" s="5"/>
      <c r="H636" s="3"/>
      <c r="I636" s="6"/>
    </row>
    <row r="637" spans="2:9" s="2" customFormat="1" ht="15" customHeight="1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37"/>
  <sheetViews>
    <sheetView showGridLines="0" view="pageBreakPreview" topLeftCell="A10" zoomScale="85" zoomScaleNormal="100" zoomScaleSheetLayoutView="85" workbookViewId="0">
      <selection activeCell="R20" sqref="R20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"/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8" customHeight="1">
      <c r="B5" s="14"/>
      <c r="E5" s="16"/>
      <c r="F5" s="17"/>
      <c r="G5" s="10"/>
      <c r="H5" s="11"/>
      <c r="I5" s="18"/>
    </row>
    <row r="6" spans="2:9" s="15" customFormat="1" ht="18" customHeight="1">
      <c r="B6" s="14"/>
      <c r="E6" s="16"/>
      <c r="F6" s="17"/>
      <c r="G6" s="10"/>
      <c r="H6" s="11"/>
      <c r="I6" s="18"/>
    </row>
    <row r="7" spans="2:9" s="15" customFormat="1" ht="18" customHeight="1">
      <c r="B7" s="14"/>
      <c r="E7" s="16"/>
      <c r="F7" s="17"/>
      <c r="G7" s="10"/>
      <c r="H7" s="16"/>
      <c r="I7" s="18"/>
    </row>
    <row r="8" spans="2:9" s="15" customFormat="1" ht="18" customHeight="1">
      <c r="B8" s="14"/>
      <c r="E8" s="16"/>
      <c r="F8" s="17"/>
      <c r="G8" s="10"/>
      <c r="H8" s="16"/>
      <c r="I8" s="18"/>
    </row>
    <row r="9" spans="2:9" s="15" customFormat="1" ht="18" customHeight="1">
      <c r="B9" s="14"/>
      <c r="E9" s="16"/>
      <c r="F9" s="17"/>
      <c r="G9" s="10"/>
      <c r="H9" s="16"/>
      <c r="I9" s="18"/>
    </row>
    <row r="10" spans="2:9" s="15" customFormat="1" ht="18" customHeight="1">
      <c r="B10" s="14"/>
      <c r="E10" s="16"/>
      <c r="F10" s="17"/>
      <c r="G10" s="10"/>
      <c r="H10" s="16"/>
      <c r="I10" s="18"/>
    </row>
    <row r="11" spans="2:9" s="15" customFormat="1" ht="18" customHeight="1">
      <c r="B11" s="14"/>
      <c r="E11" s="16"/>
      <c r="F11" s="17"/>
      <c r="G11" s="10"/>
      <c r="H11" s="16"/>
      <c r="I11" s="18"/>
    </row>
    <row r="12" spans="2:9" s="15" customFormat="1" ht="18" customHeight="1">
      <c r="B12" s="14"/>
      <c r="E12" s="16"/>
      <c r="F12" s="17"/>
      <c r="G12" s="10"/>
      <c r="H12" s="16"/>
      <c r="I12" s="18"/>
    </row>
    <row r="13" spans="2:9" s="15" customFormat="1" ht="18" customHeight="1">
      <c r="B13" s="14"/>
      <c r="E13" s="16"/>
      <c r="F13" s="17"/>
      <c r="G13" s="10"/>
      <c r="H13" s="16"/>
      <c r="I13" s="18"/>
    </row>
    <row r="14" spans="2:9" s="15" customFormat="1" ht="18" customHeight="1">
      <c r="B14" s="14"/>
      <c r="E14" s="16"/>
      <c r="F14" s="17"/>
      <c r="G14" s="10"/>
      <c r="H14" s="16"/>
      <c r="I14" s="18"/>
    </row>
    <row r="15" spans="2:9" s="15" customFormat="1" ht="18" customHeight="1">
      <c r="B15" s="14"/>
      <c r="E15" s="16"/>
      <c r="F15" s="17"/>
      <c r="G15" s="10"/>
      <c r="H15" s="16"/>
      <c r="I15" s="18"/>
    </row>
    <row r="16" spans="2:9" s="15" customFormat="1" ht="18" customHeight="1">
      <c r="B16" s="14"/>
      <c r="E16" s="16"/>
      <c r="F16" s="17"/>
      <c r="G16" s="10"/>
      <c r="H16" s="16"/>
      <c r="I16" s="18"/>
    </row>
    <row r="17" spans="2:9" s="15" customFormat="1" ht="18" customHeight="1">
      <c r="B17" s="14"/>
      <c r="E17" s="16"/>
      <c r="F17" s="17"/>
      <c r="G17" s="10"/>
      <c r="H17" s="16"/>
      <c r="I17" s="18"/>
    </row>
    <row r="18" spans="2:9" s="15" customFormat="1" ht="18" customHeight="1">
      <c r="B18" s="14"/>
      <c r="D18" s="29"/>
      <c r="E18" s="16"/>
      <c r="F18" s="17"/>
      <c r="G18" s="10"/>
      <c r="H18" s="16"/>
      <c r="I18" s="18"/>
    </row>
    <row r="19" spans="2:9" s="15" customFormat="1" ht="18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24.95" customHeight="1">
      <c r="A35" s="400"/>
      <c r="B35" s="401"/>
      <c r="C35" s="400"/>
      <c r="D35" s="400"/>
      <c r="E35" s="402"/>
      <c r="F35" s="403"/>
      <c r="G35" s="404"/>
      <c r="H35" s="405" t="s">
        <v>441</v>
      </c>
      <c r="I35" s="18"/>
    </row>
    <row r="36" spans="1:9" s="15" customFormat="1" ht="15" customHeight="1">
      <c r="B36" s="14"/>
      <c r="E36" s="16"/>
      <c r="F36" s="17"/>
      <c r="G36" s="10"/>
      <c r="H36" s="16"/>
      <c r="I36" s="18"/>
    </row>
    <row r="37" spans="1:9" s="15" customFormat="1" ht="15" customHeight="1">
      <c r="B37" s="14"/>
      <c r="E37" s="16"/>
      <c r="F37" s="17"/>
      <c r="G37" s="10"/>
      <c r="H37" s="16"/>
      <c r="I37" s="18"/>
    </row>
    <row r="38" spans="1:9" s="15" customFormat="1" ht="15" customHeight="1">
      <c r="B38" s="14"/>
      <c r="E38" s="16"/>
      <c r="F38" s="17"/>
      <c r="G38" s="10"/>
      <c r="H38" s="16"/>
      <c r="I38" s="18"/>
    </row>
    <row r="39" spans="1:9" s="15" customFormat="1" ht="15" customHeight="1">
      <c r="B39" s="14"/>
      <c r="E39" s="16"/>
      <c r="F39" s="17"/>
      <c r="G39" s="10"/>
      <c r="H39" s="16"/>
      <c r="I39" s="18"/>
    </row>
    <row r="40" spans="1:9" s="15" customFormat="1" ht="15" customHeight="1">
      <c r="B40" s="14"/>
      <c r="E40" s="16"/>
      <c r="F40" s="17"/>
      <c r="G40" s="10"/>
      <c r="H40" s="16"/>
      <c r="I40" s="18"/>
    </row>
    <row r="41" spans="1:9" s="15" customFormat="1" ht="15" customHeight="1">
      <c r="B41" s="14"/>
      <c r="E41" s="16"/>
      <c r="F41" s="17"/>
      <c r="G41" s="10"/>
      <c r="H41" s="16"/>
      <c r="I41" s="18"/>
    </row>
    <row r="42" spans="1:9" s="15" customFormat="1" ht="15" customHeight="1">
      <c r="B42" s="14"/>
      <c r="E42" s="16"/>
      <c r="F42" s="17"/>
      <c r="G42" s="10"/>
      <c r="H42" s="16"/>
      <c r="I42" s="18"/>
    </row>
    <row r="43" spans="1:9" s="15" customFormat="1" ht="15" customHeight="1">
      <c r="B43" s="14"/>
      <c r="E43" s="16"/>
      <c r="F43" s="17"/>
      <c r="G43" s="10"/>
      <c r="H43" s="16"/>
      <c r="I43" s="18"/>
    </row>
    <row r="44" spans="1:9" s="15" customFormat="1" ht="15" customHeight="1">
      <c r="B44" s="14"/>
      <c r="E44" s="16"/>
      <c r="F44" s="17"/>
      <c r="G44" s="10"/>
      <c r="H44" s="16"/>
      <c r="I44" s="18"/>
    </row>
    <row r="45" spans="1:9" s="15" customFormat="1" ht="15" customHeight="1">
      <c r="B45" s="14"/>
      <c r="E45" s="16"/>
      <c r="F45" s="17"/>
      <c r="G45" s="10"/>
      <c r="H45" s="16"/>
      <c r="I45" s="18"/>
    </row>
    <row r="46" spans="1:9" s="15" customFormat="1" ht="15" customHeight="1">
      <c r="B46" s="14"/>
      <c r="E46" s="16"/>
      <c r="F46" s="17"/>
      <c r="G46" s="10"/>
      <c r="H46" s="16"/>
      <c r="I46" s="18"/>
    </row>
    <row r="47" spans="1:9" s="15" customFormat="1" ht="15" customHeight="1">
      <c r="B47" s="14"/>
      <c r="E47" s="16"/>
      <c r="F47" s="17"/>
      <c r="G47" s="10"/>
      <c r="H47" s="16"/>
      <c r="I47" s="18"/>
    </row>
    <row r="48" spans="1:9" s="15" customFormat="1" ht="15" customHeight="1">
      <c r="B48" s="14"/>
      <c r="E48" s="16"/>
      <c r="F48" s="17"/>
      <c r="G48" s="10"/>
      <c r="H48" s="16"/>
      <c r="I48" s="18"/>
    </row>
    <row r="49" spans="2:9" s="15" customFormat="1" ht="15" customHeight="1">
      <c r="B49" s="14"/>
      <c r="E49" s="16"/>
      <c r="F49" s="17"/>
      <c r="G49" s="10"/>
      <c r="H49" s="16"/>
      <c r="I49" s="18"/>
    </row>
    <row r="50" spans="2:9" s="15" customFormat="1" ht="15" customHeight="1">
      <c r="B50" s="14"/>
      <c r="E50" s="16"/>
      <c r="F50" s="17"/>
      <c r="G50" s="10"/>
      <c r="H50" s="16"/>
      <c r="I50" s="18"/>
    </row>
    <row r="51" spans="2:9" s="15" customFormat="1" ht="15" customHeight="1">
      <c r="B51" s="14"/>
      <c r="E51" s="16"/>
      <c r="F51" s="17"/>
      <c r="G51" s="10"/>
      <c r="H51" s="16"/>
      <c r="I51" s="18"/>
    </row>
    <row r="52" spans="2:9" s="15" customFormat="1" ht="15" customHeight="1">
      <c r="B52" s="14"/>
      <c r="E52" s="16"/>
      <c r="F52" s="17"/>
      <c r="G52" s="10"/>
      <c r="H52" s="16"/>
      <c r="I52" s="18"/>
    </row>
    <row r="53" spans="2:9" s="15" customFormat="1" ht="15" customHeight="1">
      <c r="B53" s="14"/>
      <c r="E53" s="16"/>
      <c r="F53" s="17"/>
      <c r="G53" s="10"/>
      <c r="H53" s="16"/>
      <c r="I53" s="18"/>
    </row>
    <row r="54" spans="2:9" s="15" customFormat="1" ht="15" customHeight="1">
      <c r="B54" s="14"/>
      <c r="E54" s="16"/>
      <c r="F54" s="17"/>
      <c r="G54" s="10"/>
      <c r="H54" s="16"/>
      <c r="I54" s="18"/>
    </row>
    <row r="55" spans="2:9" s="15" customFormat="1" ht="15" customHeight="1">
      <c r="B55" s="14"/>
      <c r="E55" s="16"/>
      <c r="F55" s="17"/>
      <c r="G55" s="10"/>
      <c r="H55" s="16"/>
      <c r="I55" s="18"/>
    </row>
    <row r="56" spans="2:9" s="15" customFormat="1" ht="15" customHeight="1">
      <c r="B56" s="14"/>
      <c r="E56" s="16"/>
      <c r="F56" s="17"/>
      <c r="G56" s="10"/>
      <c r="H56" s="16"/>
      <c r="I56" s="18"/>
    </row>
    <row r="57" spans="2:9" s="15" customFormat="1" ht="15" customHeight="1">
      <c r="B57" s="14"/>
      <c r="E57" s="16"/>
      <c r="F57" s="17"/>
      <c r="G57" s="10"/>
      <c r="H57" s="16"/>
      <c r="I57" s="18"/>
    </row>
    <row r="58" spans="2:9" s="15" customFormat="1" ht="15" customHeight="1">
      <c r="B58" s="14"/>
      <c r="E58" s="16"/>
      <c r="F58" s="17"/>
      <c r="G58" s="10"/>
      <c r="H58" s="16"/>
      <c r="I58" s="18"/>
    </row>
    <row r="59" spans="2:9" s="15" customFormat="1" ht="15" customHeight="1">
      <c r="B59" s="14"/>
      <c r="E59" s="16"/>
      <c r="F59" s="17"/>
      <c r="G59" s="10"/>
      <c r="H59" s="16"/>
      <c r="I59" s="18"/>
    </row>
    <row r="60" spans="2:9" s="15" customFormat="1" ht="15" customHeight="1">
      <c r="B60" s="14"/>
      <c r="E60" s="16"/>
      <c r="F60" s="17"/>
      <c r="G60" s="10"/>
      <c r="H60" s="16"/>
      <c r="I60" s="18"/>
    </row>
    <row r="61" spans="2:9" s="15" customFormat="1" ht="15" customHeight="1">
      <c r="B61" s="14"/>
      <c r="E61" s="16"/>
      <c r="F61" s="17"/>
      <c r="G61" s="10"/>
      <c r="H61" s="16"/>
      <c r="I61" s="18"/>
    </row>
    <row r="62" spans="2:9" s="15" customFormat="1" ht="15" customHeight="1">
      <c r="B62" s="14"/>
      <c r="E62" s="16"/>
      <c r="F62" s="17"/>
      <c r="G62" s="10"/>
      <c r="H62" s="16"/>
      <c r="I62" s="18"/>
    </row>
    <row r="63" spans="2:9" s="15" customFormat="1" ht="15" customHeight="1">
      <c r="B63" s="14"/>
      <c r="E63" s="16"/>
      <c r="F63" s="17"/>
      <c r="G63" s="10"/>
      <c r="H63" s="16"/>
      <c r="I63" s="18"/>
    </row>
    <row r="64" spans="2:9" s="15" customFormat="1" ht="15" customHeight="1">
      <c r="B64" s="14"/>
      <c r="E64" s="16"/>
      <c r="F64" s="17"/>
      <c r="G64" s="10"/>
      <c r="H64" s="16"/>
      <c r="I64" s="18"/>
    </row>
    <row r="65" spans="2:9" s="15" customFormat="1" ht="15" customHeight="1">
      <c r="B65" s="14"/>
      <c r="E65" s="16"/>
      <c r="F65" s="17"/>
      <c r="G65" s="10"/>
      <c r="H65" s="16"/>
      <c r="I65" s="18"/>
    </row>
    <row r="66" spans="2:9" s="15" customFormat="1" ht="15" customHeight="1">
      <c r="B66" s="14"/>
      <c r="E66" s="16"/>
      <c r="F66" s="17"/>
      <c r="G66" s="10"/>
      <c r="H66" s="16"/>
      <c r="I66" s="18"/>
    </row>
    <row r="67" spans="2:9" s="15" customFormat="1" ht="15" customHeight="1">
      <c r="B67" s="14"/>
      <c r="E67" s="16"/>
      <c r="F67" s="17"/>
      <c r="G67" s="10"/>
      <c r="H67" s="16"/>
      <c r="I67" s="18"/>
    </row>
    <row r="68" spans="2:9" s="15" customFormat="1" ht="15" customHeight="1">
      <c r="B68" s="14"/>
      <c r="E68" s="16"/>
      <c r="F68" s="17"/>
      <c r="G68" s="10"/>
      <c r="H68" s="16"/>
      <c r="I68" s="18"/>
    </row>
    <row r="69" spans="2:9" s="15" customFormat="1" ht="15" customHeight="1">
      <c r="B69" s="14"/>
      <c r="E69" s="16"/>
      <c r="F69" s="17"/>
      <c r="G69" s="10"/>
      <c r="H69" s="16"/>
      <c r="I69" s="18"/>
    </row>
    <row r="70" spans="2:9" s="15" customFormat="1" ht="15" customHeight="1">
      <c r="B70" s="14"/>
      <c r="E70" s="16"/>
      <c r="F70" s="17"/>
      <c r="G70" s="10"/>
      <c r="H70" s="16"/>
      <c r="I70" s="18"/>
    </row>
    <row r="71" spans="2:9" s="15" customFormat="1" ht="15" customHeight="1">
      <c r="B71" s="14"/>
      <c r="E71" s="16"/>
      <c r="F71" s="17"/>
      <c r="G71" s="10"/>
      <c r="H71" s="16"/>
      <c r="I71" s="18"/>
    </row>
    <row r="72" spans="2:9" s="15" customFormat="1" ht="15" customHeight="1">
      <c r="B72" s="14"/>
      <c r="E72" s="16"/>
      <c r="F72" s="17"/>
      <c r="G72" s="10"/>
      <c r="H72" s="16"/>
      <c r="I72" s="18"/>
    </row>
    <row r="73" spans="2:9" s="15" customFormat="1" ht="15" customHeight="1">
      <c r="B73" s="14"/>
      <c r="E73" s="16"/>
      <c r="F73" s="17"/>
      <c r="G73" s="10"/>
      <c r="H73" s="16"/>
      <c r="I73" s="18"/>
    </row>
    <row r="74" spans="2:9" s="15" customFormat="1" ht="15" customHeight="1">
      <c r="B74" s="14"/>
      <c r="E74" s="16"/>
      <c r="F74" s="17"/>
      <c r="G74" s="10"/>
      <c r="H74" s="16"/>
      <c r="I74" s="18"/>
    </row>
    <row r="75" spans="2:9" s="15" customFormat="1" ht="15" customHeight="1">
      <c r="B75" s="14"/>
      <c r="E75" s="16"/>
      <c r="F75" s="17"/>
      <c r="G75" s="10"/>
      <c r="H75" s="16"/>
      <c r="I75" s="18"/>
    </row>
    <row r="76" spans="2:9" s="15" customFormat="1" ht="15" customHeight="1">
      <c r="B76" s="14"/>
      <c r="E76" s="16"/>
      <c r="F76" s="17"/>
      <c r="G76" s="10"/>
      <c r="H76" s="16"/>
      <c r="I76" s="18"/>
    </row>
    <row r="77" spans="2:9" s="15" customFormat="1" ht="15" customHeight="1">
      <c r="B77" s="14"/>
      <c r="E77" s="16"/>
      <c r="F77" s="17"/>
      <c r="G77" s="10"/>
      <c r="H77" s="16"/>
      <c r="I77" s="18"/>
    </row>
    <row r="78" spans="2:9" s="15" customFormat="1" ht="15" customHeight="1">
      <c r="B78" s="14"/>
      <c r="E78" s="16"/>
      <c r="F78" s="17"/>
      <c r="G78" s="10"/>
      <c r="H78" s="16"/>
      <c r="I78" s="18"/>
    </row>
    <row r="79" spans="2:9" s="15" customFormat="1" ht="15" customHeight="1">
      <c r="B79" s="14"/>
      <c r="E79" s="16"/>
      <c r="F79" s="17"/>
      <c r="G79" s="10"/>
      <c r="H79" s="16"/>
      <c r="I79" s="18"/>
    </row>
    <row r="80" spans="2:9" s="15" customFormat="1" ht="15" customHeight="1">
      <c r="B80" s="14"/>
      <c r="E80" s="16"/>
      <c r="F80" s="17"/>
      <c r="G80" s="10"/>
      <c r="H80" s="16"/>
      <c r="I80" s="18"/>
    </row>
    <row r="81" spans="2:9" s="15" customFormat="1" ht="15" customHeight="1">
      <c r="B81" s="14"/>
      <c r="E81" s="16"/>
      <c r="F81" s="17"/>
      <c r="G81" s="10"/>
      <c r="H81" s="16"/>
      <c r="I81" s="18"/>
    </row>
    <row r="82" spans="2:9" s="15" customFormat="1" ht="15" customHeight="1">
      <c r="B82" s="14"/>
      <c r="E82" s="16"/>
      <c r="F82" s="17"/>
      <c r="G82" s="10"/>
      <c r="H82" s="16"/>
      <c r="I82" s="18"/>
    </row>
    <row r="83" spans="2:9" s="15" customFormat="1" ht="15" customHeight="1">
      <c r="B83" s="14"/>
      <c r="E83" s="16"/>
      <c r="F83" s="17"/>
      <c r="G83" s="10"/>
      <c r="H83" s="16"/>
      <c r="I83" s="18"/>
    </row>
    <row r="84" spans="2:9" s="15" customFormat="1" ht="15" customHeight="1">
      <c r="B84" s="14"/>
      <c r="E84" s="16"/>
      <c r="F84" s="17"/>
      <c r="G84" s="10"/>
      <c r="H84" s="16"/>
      <c r="I84" s="18"/>
    </row>
    <row r="85" spans="2:9" s="15" customFormat="1" ht="15" customHeight="1">
      <c r="B85" s="14"/>
      <c r="E85" s="16"/>
      <c r="F85" s="17"/>
      <c r="G85" s="10"/>
      <c r="H85" s="16"/>
      <c r="I85" s="18"/>
    </row>
    <row r="86" spans="2:9" s="15" customFormat="1" ht="15" customHeight="1">
      <c r="B86" s="14"/>
      <c r="E86" s="16"/>
      <c r="F86" s="17"/>
      <c r="G86" s="10"/>
      <c r="H86" s="16"/>
      <c r="I86" s="18"/>
    </row>
    <row r="87" spans="2:9" s="15" customFormat="1" ht="15" customHeight="1">
      <c r="B87" s="14"/>
      <c r="E87" s="16"/>
      <c r="F87" s="17"/>
      <c r="G87" s="10"/>
      <c r="H87" s="16"/>
      <c r="I87" s="18"/>
    </row>
    <row r="88" spans="2:9" s="15" customFormat="1" ht="15" customHeight="1">
      <c r="B88" s="14"/>
      <c r="E88" s="16"/>
      <c r="F88" s="17"/>
      <c r="G88" s="10"/>
      <c r="H88" s="16"/>
      <c r="I88" s="18"/>
    </row>
    <row r="89" spans="2:9" s="15" customFormat="1" ht="15" customHeight="1">
      <c r="B89" s="14"/>
      <c r="E89" s="16"/>
      <c r="F89" s="17"/>
      <c r="G89" s="10"/>
      <c r="H89" s="16"/>
      <c r="I89" s="18"/>
    </row>
    <row r="90" spans="2:9" s="15" customFormat="1" ht="15" customHeight="1">
      <c r="B90" s="14"/>
      <c r="E90" s="16"/>
      <c r="F90" s="17"/>
      <c r="G90" s="10"/>
      <c r="H90" s="16"/>
      <c r="I90" s="18"/>
    </row>
    <row r="91" spans="2:9" s="15" customFormat="1" ht="15" customHeight="1">
      <c r="B91" s="14"/>
      <c r="E91" s="16"/>
      <c r="F91" s="17"/>
      <c r="G91" s="10"/>
      <c r="H91" s="16"/>
      <c r="I91" s="18"/>
    </row>
    <row r="92" spans="2:9" s="15" customFormat="1" ht="15" customHeight="1">
      <c r="B92" s="14"/>
      <c r="E92" s="16"/>
      <c r="F92" s="17"/>
      <c r="G92" s="10"/>
      <c r="H92" s="16"/>
      <c r="I92" s="18"/>
    </row>
    <row r="93" spans="2:9" s="15" customFormat="1" ht="15" customHeight="1">
      <c r="B93" s="14"/>
      <c r="E93" s="16"/>
      <c r="F93" s="17"/>
      <c r="G93" s="10"/>
      <c r="H93" s="16"/>
      <c r="I93" s="18"/>
    </row>
    <row r="94" spans="2:9" s="15" customFormat="1" ht="15" customHeight="1">
      <c r="B94" s="14"/>
      <c r="E94" s="16"/>
      <c r="F94" s="17"/>
      <c r="G94" s="10"/>
      <c r="H94" s="16"/>
      <c r="I94" s="18"/>
    </row>
    <row r="95" spans="2:9" s="15" customFormat="1" ht="15" customHeight="1">
      <c r="B95" s="14"/>
      <c r="E95" s="16"/>
      <c r="F95" s="17"/>
      <c r="G95" s="10"/>
      <c r="H95" s="16"/>
      <c r="I95" s="18"/>
    </row>
    <row r="96" spans="2:9" s="15" customFormat="1" ht="15" customHeight="1">
      <c r="B96" s="14"/>
      <c r="E96" s="16"/>
      <c r="F96" s="17"/>
      <c r="G96" s="10"/>
      <c r="H96" s="16"/>
      <c r="I96" s="18"/>
    </row>
    <row r="97" spans="2:9" s="15" customFormat="1" ht="15" customHeight="1">
      <c r="B97" s="14"/>
      <c r="E97" s="16"/>
      <c r="F97" s="17"/>
      <c r="G97" s="10"/>
      <c r="H97" s="16"/>
      <c r="I97" s="18"/>
    </row>
    <row r="98" spans="2:9" s="15" customFormat="1" ht="15" customHeight="1">
      <c r="B98" s="14"/>
      <c r="E98" s="16"/>
      <c r="F98" s="17"/>
      <c r="G98" s="10"/>
      <c r="H98" s="16"/>
      <c r="I98" s="18"/>
    </row>
    <row r="99" spans="2:9" s="15" customFormat="1" ht="15" customHeight="1">
      <c r="B99" s="14"/>
      <c r="E99" s="16"/>
      <c r="F99" s="17"/>
      <c r="G99" s="10"/>
      <c r="H99" s="16"/>
      <c r="I99" s="18"/>
    </row>
    <row r="100" spans="2:9" s="15" customFormat="1" ht="15" customHeight="1">
      <c r="B100" s="14"/>
      <c r="E100" s="16"/>
      <c r="F100" s="17"/>
      <c r="G100" s="10"/>
      <c r="H100" s="16"/>
      <c r="I100" s="18"/>
    </row>
    <row r="101" spans="2:9" s="15" customFormat="1" ht="15" customHeight="1">
      <c r="B101" s="14"/>
      <c r="E101" s="16"/>
      <c r="F101" s="17"/>
      <c r="G101" s="10"/>
      <c r="H101" s="16"/>
      <c r="I101" s="18"/>
    </row>
    <row r="102" spans="2:9" s="15" customFormat="1" ht="15" customHeight="1">
      <c r="B102" s="14"/>
      <c r="E102" s="16"/>
      <c r="F102" s="17"/>
      <c r="G102" s="10"/>
      <c r="H102" s="16"/>
      <c r="I102" s="18"/>
    </row>
    <row r="103" spans="2:9" s="15" customFormat="1" ht="15" customHeight="1">
      <c r="B103" s="14"/>
      <c r="E103" s="16"/>
      <c r="F103" s="17"/>
      <c r="G103" s="10"/>
      <c r="H103" s="16"/>
      <c r="I103" s="18"/>
    </row>
    <row r="104" spans="2:9" s="15" customFormat="1" ht="15" customHeight="1">
      <c r="B104" s="14"/>
      <c r="E104" s="16"/>
      <c r="F104" s="17"/>
      <c r="G104" s="10"/>
      <c r="H104" s="16"/>
      <c r="I104" s="18"/>
    </row>
    <row r="105" spans="2:9" s="15" customFormat="1" ht="15" customHeight="1">
      <c r="B105" s="14"/>
      <c r="E105" s="16"/>
      <c r="F105" s="17"/>
      <c r="G105" s="10"/>
      <c r="H105" s="16"/>
      <c r="I105" s="18"/>
    </row>
    <row r="106" spans="2:9" s="15" customFormat="1" ht="15" customHeight="1">
      <c r="B106" s="14"/>
      <c r="E106" s="16"/>
      <c r="F106" s="17"/>
      <c r="G106" s="10"/>
      <c r="H106" s="16"/>
      <c r="I106" s="18"/>
    </row>
    <row r="107" spans="2:9" s="15" customFormat="1" ht="15" customHeight="1">
      <c r="B107" s="14"/>
      <c r="E107" s="16"/>
      <c r="F107" s="17"/>
      <c r="G107" s="10"/>
      <c r="H107" s="16"/>
      <c r="I107" s="18"/>
    </row>
    <row r="108" spans="2:9" s="15" customFormat="1" ht="15" customHeight="1">
      <c r="B108" s="14"/>
      <c r="E108" s="16"/>
      <c r="F108" s="17"/>
      <c r="G108" s="10"/>
      <c r="H108" s="16"/>
      <c r="I108" s="18"/>
    </row>
    <row r="109" spans="2:9" s="15" customFormat="1" ht="15" customHeight="1">
      <c r="B109" s="14"/>
      <c r="E109" s="16"/>
      <c r="F109" s="17"/>
      <c r="G109" s="10"/>
      <c r="H109" s="16"/>
      <c r="I109" s="18"/>
    </row>
    <row r="110" spans="2:9" s="15" customFormat="1" ht="15" customHeight="1">
      <c r="B110" s="14"/>
      <c r="E110" s="16"/>
      <c r="F110" s="17"/>
      <c r="G110" s="10"/>
      <c r="H110" s="16"/>
      <c r="I110" s="18"/>
    </row>
    <row r="111" spans="2:9" s="15" customFormat="1" ht="15" customHeight="1">
      <c r="B111" s="14"/>
      <c r="E111" s="16"/>
      <c r="F111" s="17"/>
      <c r="G111" s="10"/>
      <c r="H111" s="16"/>
      <c r="I111" s="18"/>
    </row>
    <row r="112" spans="2:9" s="15" customFormat="1" ht="15" customHeight="1">
      <c r="B112" s="14"/>
      <c r="E112" s="16"/>
      <c r="F112" s="17"/>
      <c r="G112" s="10"/>
      <c r="H112" s="16"/>
      <c r="I112" s="18"/>
    </row>
    <row r="113" spans="2:9" s="15" customFormat="1" ht="15" customHeight="1">
      <c r="B113" s="14"/>
      <c r="E113" s="16"/>
      <c r="F113" s="17"/>
      <c r="G113" s="10"/>
      <c r="H113" s="16"/>
      <c r="I113" s="18"/>
    </row>
    <row r="114" spans="2:9" s="15" customFormat="1" ht="15" customHeight="1">
      <c r="B114" s="14"/>
      <c r="E114" s="16"/>
      <c r="F114" s="17"/>
      <c r="G114" s="10"/>
      <c r="H114" s="16"/>
      <c r="I114" s="18"/>
    </row>
    <row r="115" spans="2:9" s="15" customFormat="1" ht="15" customHeight="1">
      <c r="B115" s="14"/>
      <c r="E115" s="16"/>
      <c r="F115" s="17"/>
      <c r="G115" s="10"/>
      <c r="H115" s="16"/>
      <c r="I115" s="18"/>
    </row>
    <row r="116" spans="2:9" s="15" customFormat="1" ht="15" customHeight="1">
      <c r="B116" s="14"/>
      <c r="E116" s="16"/>
      <c r="F116" s="17"/>
      <c r="G116" s="10"/>
      <c r="H116" s="16"/>
      <c r="I116" s="18"/>
    </row>
    <row r="117" spans="2:9" s="15" customFormat="1" ht="15" customHeight="1">
      <c r="B117" s="14"/>
      <c r="E117" s="16"/>
      <c r="F117" s="17"/>
      <c r="G117" s="10"/>
      <c r="H117" s="16"/>
      <c r="I117" s="18"/>
    </row>
    <row r="118" spans="2:9" s="15" customFormat="1" ht="15" customHeight="1">
      <c r="B118" s="14"/>
      <c r="E118" s="16"/>
      <c r="F118" s="17"/>
      <c r="G118" s="10"/>
      <c r="H118" s="16"/>
      <c r="I118" s="18"/>
    </row>
    <row r="119" spans="2:9" s="15" customFormat="1" ht="15" customHeight="1">
      <c r="B119" s="14"/>
      <c r="E119" s="16"/>
      <c r="F119" s="17"/>
      <c r="G119" s="10"/>
      <c r="H119" s="16"/>
      <c r="I119" s="18"/>
    </row>
    <row r="120" spans="2:9" s="15" customFormat="1" ht="15" customHeight="1">
      <c r="B120" s="14"/>
      <c r="E120" s="16"/>
      <c r="F120" s="17"/>
      <c r="G120" s="10"/>
      <c r="H120" s="16"/>
      <c r="I120" s="18"/>
    </row>
    <row r="121" spans="2:9" s="15" customFormat="1" ht="15" customHeight="1">
      <c r="B121" s="14"/>
      <c r="E121" s="16"/>
      <c r="F121" s="17"/>
      <c r="G121" s="10"/>
      <c r="H121" s="16"/>
      <c r="I121" s="18"/>
    </row>
    <row r="122" spans="2:9" s="15" customFormat="1" ht="15" customHeight="1">
      <c r="B122" s="14"/>
      <c r="E122" s="16"/>
      <c r="F122" s="17"/>
      <c r="G122" s="10"/>
      <c r="H122" s="16"/>
      <c r="I122" s="18"/>
    </row>
    <row r="123" spans="2:9" s="15" customFormat="1" ht="15" customHeight="1">
      <c r="B123" s="14"/>
      <c r="E123" s="16"/>
      <c r="F123" s="17"/>
      <c r="G123" s="10"/>
      <c r="H123" s="16"/>
      <c r="I123" s="18"/>
    </row>
    <row r="124" spans="2:9" s="15" customFormat="1" ht="15" customHeight="1">
      <c r="B124" s="14"/>
      <c r="E124" s="16"/>
      <c r="F124" s="17"/>
      <c r="G124" s="10"/>
      <c r="H124" s="16"/>
      <c r="I124" s="18"/>
    </row>
    <row r="125" spans="2:9" s="15" customFormat="1" ht="15" customHeight="1">
      <c r="B125" s="14"/>
      <c r="E125" s="16"/>
      <c r="F125" s="17"/>
      <c r="G125" s="10"/>
      <c r="H125" s="16"/>
      <c r="I125" s="18"/>
    </row>
    <row r="126" spans="2:9" s="15" customFormat="1" ht="15" customHeight="1">
      <c r="B126" s="14"/>
      <c r="E126" s="16"/>
      <c r="F126" s="17"/>
      <c r="G126" s="10"/>
      <c r="H126" s="16"/>
      <c r="I126" s="18"/>
    </row>
    <row r="127" spans="2:9" s="15" customFormat="1" ht="15" customHeight="1">
      <c r="B127" s="14"/>
      <c r="E127" s="16"/>
      <c r="F127" s="17"/>
      <c r="G127" s="10"/>
      <c r="H127" s="16"/>
      <c r="I127" s="18"/>
    </row>
    <row r="128" spans="2:9" s="15" customFormat="1" ht="15" customHeight="1">
      <c r="B128" s="14"/>
      <c r="E128" s="16"/>
      <c r="F128" s="17"/>
      <c r="G128" s="10"/>
      <c r="H128" s="16"/>
      <c r="I128" s="18"/>
    </row>
    <row r="129" spans="2:9" s="15" customFormat="1" ht="15" customHeight="1">
      <c r="B129" s="14"/>
      <c r="E129" s="16"/>
      <c r="F129" s="17"/>
      <c r="G129" s="10"/>
      <c r="H129" s="16"/>
      <c r="I129" s="18"/>
    </row>
    <row r="130" spans="2:9" s="15" customFormat="1" ht="15" customHeight="1">
      <c r="B130" s="14"/>
      <c r="E130" s="16"/>
      <c r="F130" s="17"/>
      <c r="G130" s="10"/>
      <c r="H130" s="16"/>
      <c r="I130" s="18"/>
    </row>
    <row r="131" spans="2:9" s="15" customFormat="1" ht="15" customHeight="1">
      <c r="B131" s="14"/>
      <c r="E131" s="16"/>
      <c r="F131" s="17"/>
      <c r="G131" s="10"/>
      <c r="H131" s="16"/>
      <c r="I131" s="18"/>
    </row>
    <row r="132" spans="2:9" s="15" customFormat="1" ht="15" customHeight="1">
      <c r="B132" s="14"/>
      <c r="E132" s="16"/>
      <c r="F132" s="17"/>
      <c r="G132" s="10"/>
      <c r="H132" s="16"/>
      <c r="I132" s="18"/>
    </row>
    <row r="133" spans="2:9" s="15" customFormat="1" ht="15" customHeight="1">
      <c r="B133" s="14"/>
      <c r="E133" s="16"/>
      <c r="F133" s="17"/>
      <c r="G133" s="10"/>
      <c r="H133" s="16"/>
      <c r="I133" s="18"/>
    </row>
    <row r="134" spans="2:9" s="15" customFormat="1" ht="15" customHeight="1">
      <c r="B134" s="14"/>
      <c r="E134" s="16"/>
      <c r="F134" s="17"/>
      <c r="G134" s="10"/>
      <c r="H134" s="16"/>
      <c r="I134" s="18"/>
    </row>
    <row r="135" spans="2:9" s="15" customFormat="1" ht="15" customHeight="1">
      <c r="B135" s="14"/>
      <c r="E135" s="16"/>
      <c r="F135" s="17"/>
      <c r="G135" s="10"/>
      <c r="H135" s="16"/>
      <c r="I135" s="18"/>
    </row>
    <row r="136" spans="2:9" s="15" customFormat="1" ht="15" customHeight="1">
      <c r="B136" s="14"/>
      <c r="E136" s="16"/>
      <c r="F136" s="17"/>
      <c r="G136" s="10"/>
      <c r="H136" s="16"/>
      <c r="I136" s="18"/>
    </row>
    <row r="137" spans="2:9" s="15" customFormat="1" ht="15" customHeight="1">
      <c r="B137" s="14"/>
      <c r="E137" s="16"/>
      <c r="F137" s="17"/>
      <c r="G137" s="10"/>
      <c r="H137" s="16"/>
      <c r="I137" s="18"/>
    </row>
    <row r="138" spans="2:9" s="15" customFormat="1" ht="15" customHeight="1">
      <c r="B138" s="14"/>
      <c r="E138" s="16"/>
      <c r="F138" s="17"/>
      <c r="G138" s="10"/>
      <c r="H138" s="16"/>
      <c r="I138" s="18"/>
    </row>
    <row r="139" spans="2:9" s="15" customFormat="1" ht="15" customHeight="1">
      <c r="B139" s="14"/>
      <c r="E139" s="16"/>
      <c r="F139" s="17"/>
      <c r="G139" s="10"/>
      <c r="H139" s="16"/>
      <c r="I139" s="18"/>
    </row>
    <row r="140" spans="2:9" s="15" customFormat="1" ht="15" customHeight="1">
      <c r="B140" s="14"/>
      <c r="E140" s="16"/>
      <c r="F140" s="17"/>
      <c r="G140" s="10"/>
      <c r="H140" s="16"/>
      <c r="I140" s="18"/>
    </row>
    <row r="141" spans="2:9" s="15" customFormat="1" ht="15" customHeight="1">
      <c r="B141" s="14"/>
      <c r="E141" s="16"/>
      <c r="F141" s="17"/>
      <c r="G141" s="10"/>
      <c r="H141" s="16"/>
      <c r="I141" s="18"/>
    </row>
    <row r="142" spans="2:9" s="15" customFormat="1" ht="15" customHeight="1">
      <c r="B142" s="14"/>
      <c r="E142" s="16"/>
      <c r="F142" s="17"/>
      <c r="G142" s="10"/>
      <c r="H142" s="16"/>
      <c r="I142" s="18"/>
    </row>
    <row r="143" spans="2:9" s="15" customFormat="1" ht="15" customHeight="1">
      <c r="B143" s="14"/>
      <c r="E143" s="16"/>
      <c r="F143" s="17"/>
      <c r="G143" s="10"/>
      <c r="H143" s="16"/>
      <c r="I143" s="18"/>
    </row>
    <row r="144" spans="2:9" s="15" customFormat="1" ht="15" customHeight="1">
      <c r="B144" s="14"/>
      <c r="E144" s="16"/>
      <c r="F144" s="17"/>
      <c r="G144" s="10"/>
      <c r="H144" s="16"/>
      <c r="I144" s="18"/>
    </row>
    <row r="145" spans="2:9" s="15" customFormat="1" ht="15" customHeight="1">
      <c r="B145" s="14"/>
      <c r="E145" s="16"/>
      <c r="F145" s="17"/>
      <c r="G145" s="10"/>
      <c r="H145" s="16"/>
      <c r="I145" s="18"/>
    </row>
    <row r="146" spans="2:9" s="15" customFormat="1" ht="15" customHeight="1">
      <c r="B146" s="14"/>
      <c r="E146" s="16"/>
      <c r="F146" s="17"/>
      <c r="G146" s="10"/>
      <c r="H146" s="16"/>
      <c r="I146" s="18"/>
    </row>
    <row r="147" spans="2:9" s="15" customFormat="1" ht="15" customHeight="1">
      <c r="B147" s="14"/>
      <c r="E147" s="16"/>
      <c r="F147" s="17"/>
      <c r="G147" s="10"/>
      <c r="H147" s="16"/>
      <c r="I147" s="18"/>
    </row>
    <row r="148" spans="2:9" s="15" customFormat="1" ht="15" customHeight="1">
      <c r="B148" s="14"/>
      <c r="E148" s="16"/>
      <c r="F148" s="17"/>
      <c r="G148" s="10"/>
      <c r="H148" s="16"/>
      <c r="I148" s="18"/>
    </row>
    <row r="149" spans="2:9" s="15" customFormat="1" ht="15" customHeight="1">
      <c r="B149" s="14"/>
      <c r="E149" s="16"/>
      <c r="F149" s="17"/>
      <c r="G149" s="10"/>
      <c r="H149" s="16"/>
      <c r="I149" s="18"/>
    </row>
    <row r="150" spans="2:9" s="15" customFormat="1" ht="15" customHeight="1">
      <c r="B150" s="14"/>
      <c r="E150" s="16"/>
      <c r="F150" s="17"/>
      <c r="G150" s="10"/>
      <c r="H150" s="16"/>
      <c r="I150" s="18"/>
    </row>
    <row r="151" spans="2:9" s="15" customFormat="1" ht="15" customHeight="1">
      <c r="B151" s="14"/>
      <c r="E151" s="16"/>
      <c r="F151" s="17"/>
      <c r="G151" s="10"/>
      <c r="H151" s="16"/>
      <c r="I151" s="18"/>
    </row>
    <row r="152" spans="2:9" s="15" customFormat="1" ht="15" customHeight="1">
      <c r="B152" s="14"/>
      <c r="E152" s="16"/>
      <c r="F152" s="17"/>
      <c r="G152" s="10"/>
      <c r="H152" s="16"/>
      <c r="I152" s="18"/>
    </row>
    <row r="153" spans="2:9" s="15" customFormat="1" ht="15" customHeight="1">
      <c r="B153" s="14"/>
      <c r="E153" s="16"/>
      <c r="F153" s="17"/>
      <c r="G153" s="10"/>
      <c r="H153" s="16"/>
      <c r="I153" s="18"/>
    </row>
    <row r="154" spans="2:9" s="15" customFormat="1" ht="15" customHeight="1">
      <c r="B154" s="14"/>
      <c r="E154" s="16"/>
      <c r="F154" s="17"/>
      <c r="G154" s="10"/>
      <c r="H154" s="16"/>
      <c r="I154" s="18"/>
    </row>
    <row r="155" spans="2:9" s="15" customFormat="1" ht="15" customHeight="1">
      <c r="B155" s="14"/>
      <c r="E155" s="16"/>
      <c r="F155" s="17"/>
      <c r="G155" s="10"/>
      <c r="H155" s="16"/>
      <c r="I155" s="18"/>
    </row>
    <row r="156" spans="2:9" s="15" customFormat="1" ht="15" customHeight="1">
      <c r="B156" s="14"/>
      <c r="E156" s="16"/>
      <c r="F156" s="17"/>
      <c r="G156" s="10"/>
      <c r="H156" s="16"/>
      <c r="I156" s="18"/>
    </row>
    <row r="157" spans="2:9" s="15" customFormat="1" ht="15" customHeight="1">
      <c r="B157" s="14"/>
      <c r="E157" s="16"/>
      <c r="F157" s="17"/>
      <c r="G157" s="10"/>
      <c r="H157" s="16"/>
      <c r="I157" s="18"/>
    </row>
    <row r="158" spans="2:9" s="15" customFormat="1" ht="15" customHeight="1">
      <c r="B158" s="14"/>
      <c r="E158" s="16"/>
      <c r="F158" s="17"/>
      <c r="G158" s="10"/>
      <c r="H158" s="16"/>
      <c r="I158" s="18"/>
    </row>
    <row r="159" spans="2:9" s="15" customFormat="1" ht="15" customHeight="1">
      <c r="B159" s="14"/>
      <c r="E159" s="16"/>
      <c r="F159" s="17"/>
      <c r="G159" s="10"/>
      <c r="H159" s="16"/>
      <c r="I159" s="18"/>
    </row>
    <row r="160" spans="2:9" s="15" customFormat="1" ht="15" customHeight="1">
      <c r="B160" s="14"/>
      <c r="E160" s="16"/>
      <c r="F160" s="17"/>
      <c r="G160" s="10"/>
      <c r="H160" s="16"/>
      <c r="I160" s="18"/>
    </row>
    <row r="161" spans="2:9" s="15" customFormat="1" ht="15" customHeight="1">
      <c r="B161" s="14"/>
      <c r="E161" s="16"/>
      <c r="F161" s="17"/>
      <c r="G161" s="10"/>
      <c r="H161" s="16"/>
      <c r="I161" s="18"/>
    </row>
    <row r="162" spans="2:9" s="15" customFormat="1" ht="15" customHeight="1">
      <c r="B162" s="14"/>
      <c r="E162" s="16"/>
      <c r="F162" s="17"/>
      <c r="G162" s="10"/>
      <c r="H162" s="16"/>
      <c r="I162" s="18"/>
    </row>
    <row r="163" spans="2:9" s="15" customFormat="1" ht="15" customHeight="1">
      <c r="B163" s="14"/>
      <c r="E163" s="16"/>
      <c r="F163" s="17"/>
      <c r="G163" s="10"/>
      <c r="H163" s="16"/>
      <c r="I163" s="18"/>
    </row>
    <row r="164" spans="2:9" s="15" customFormat="1" ht="15" customHeight="1">
      <c r="B164" s="14"/>
      <c r="E164" s="16"/>
      <c r="F164" s="17"/>
      <c r="G164" s="10"/>
      <c r="H164" s="16"/>
      <c r="I164" s="18"/>
    </row>
    <row r="165" spans="2:9" s="15" customFormat="1" ht="15" customHeight="1">
      <c r="B165" s="14"/>
      <c r="E165" s="16"/>
      <c r="F165" s="17"/>
      <c r="G165" s="10"/>
      <c r="H165" s="16"/>
      <c r="I165" s="18"/>
    </row>
    <row r="166" spans="2:9" s="15" customFormat="1" ht="15" customHeight="1">
      <c r="B166" s="14"/>
      <c r="E166" s="16"/>
      <c r="F166" s="17"/>
      <c r="G166" s="10"/>
      <c r="H166" s="16"/>
      <c r="I166" s="18"/>
    </row>
    <row r="167" spans="2:9" s="15" customFormat="1" ht="15" customHeight="1">
      <c r="B167" s="14"/>
      <c r="E167" s="16"/>
      <c r="F167" s="17"/>
      <c r="G167" s="10"/>
      <c r="H167" s="16"/>
      <c r="I167" s="18"/>
    </row>
    <row r="168" spans="2:9" s="15" customFormat="1" ht="15" customHeight="1">
      <c r="B168" s="14"/>
      <c r="E168" s="16"/>
      <c r="F168" s="17"/>
      <c r="G168" s="10"/>
      <c r="H168" s="16"/>
      <c r="I168" s="18"/>
    </row>
    <row r="169" spans="2:9" s="15" customFormat="1" ht="15" customHeight="1">
      <c r="B169" s="14"/>
      <c r="E169" s="16"/>
      <c r="F169" s="17"/>
      <c r="G169" s="10"/>
      <c r="H169" s="16"/>
      <c r="I169" s="18"/>
    </row>
    <row r="170" spans="2:9" s="15" customFormat="1" ht="15" customHeight="1">
      <c r="B170" s="14"/>
      <c r="E170" s="16"/>
      <c r="F170" s="17"/>
      <c r="G170" s="10"/>
      <c r="H170" s="16"/>
      <c r="I170" s="18"/>
    </row>
    <row r="171" spans="2:9" s="15" customFormat="1" ht="15" customHeight="1">
      <c r="B171" s="14"/>
      <c r="E171" s="16"/>
      <c r="F171" s="17"/>
      <c r="G171" s="10"/>
      <c r="H171" s="16"/>
      <c r="I171" s="18"/>
    </row>
    <row r="172" spans="2:9" s="15" customFormat="1" ht="15" customHeight="1">
      <c r="B172" s="14"/>
      <c r="E172" s="16"/>
      <c r="F172" s="17"/>
      <c r="G172" s="10"/>
      <c r="H172" s="16"/>
      <c r="I172" s="18"/>
    </row>
    <row r="173" spans="2:9" s="15" customFormat="1" ht="15" customHeight="1">
      <c r="B173" s="14"/>
      <c r="E173" s="16"/>
      <c r="F173" s="17"/>
      <c r="G173" s="10"/>
      <c r="H173" s="16"/>
      <c r="I173" s="18"/>
    </row>
    <row r="174" spans="2:9" s="15" customFormat="1" ht="15" customHeight="1">
      <c r="B174" s="14"/>
      <c r="E174" s="16"/>
      <c r="F174" s="17"/>
      <c r="G174" s="10"/>
      <c r="H174" s="16"/>
      <c r="I174" s="18"/>
    </row>
    <row r="175" spans="2:9" s="15" customFormat="1" ht="15" customHeight="1">
      <c r="B175" s="14"/>
      <c r="E175" s="16"/>
      <c r="F175" s="17"/>
      <c r="G175" s="10"/>
      <c r="H175" s="16"/>
      <c r="I175" s="18"/>
    </row>
    <row r="176" spans="2:9" s="15" customFormat="1" ht="15" customHeight="1">
      <c r="B176" s="14"/>
      <c r="E176" s="16"/>
      <c r="F176" s="17"/>
      <c r="G176" s="10"/>
      <c r="H176" s="16"/>
      <c r="I176" s="18"/>
    </row>
    <row r="177" spans="2:9" s="15" customFormat="1" ht="15" customHeight="1">
      <c r="B177" s="14"/>
      <c r="E177" s="16"/>
      <c r="F177" s="17"/>
      <c r="G177" s="10"/>
      <c r="H177" s="16"/>
      <c r="I177" s="18"/>
    </row>
    <row r="178" spans="2:9" s="15" customFormat="1" ht="15" customHeight="1">
      <c r="B178" s="14"/>
      <c r="E178" s="16"/>
      <c r="F178" s="17"/>
      <c r="G178" s="10"/>
      <c r="H178" s="16"/>
      <c r="I178" s="18"/>
    </row>
    <row r="179" spans="2:9" s="15" customFormat="1" ht="15" customHeight="1">
      <c r="B179" s="14"/>
      <c r="E179" s="16"/>
      <c r="F179" s="17"/>
      <c r="G179" s="10"/>
      <c r="H179" s="16"/>
      <c r="I179" s="18"/>
    </row>
    <row r="180" spans="2:9" s="15" customFormat="1" ht="15" customHeight="1">
      <c r="B180" s="14"/>
      <c r="E180" s="16"/>
      <c r="F180" s="17"/>
      <c r="G180" s="10"/>
      <c r="H180" s="16"/>
      <c r="I180" s="18"/>
    </row>
    <row r="181" spans="2:9" s="15" customFormat="1" ht="15" customHeight="1">
      <c r="B181" s="14"/>
      <c r="E181" s="16"/>
      <c r="F181" s="17"/>
      <c r="G181" s="10"/>
      <c r="H181" s="16"/>
      <c r="I181" s="18"/>
    </row>
    <row r="182" spans="2:9" s="15" customFormat="1" ht="15" customHeight="1">
      <c r="B182" s="14"/>
      <c r="E182" s="16"/>
      <c r="F182" s="17"/>
      <c r="G182" s="10"/>
      <c r="H182" s="16"/>
      <c r="I182" s="18"/>
    </row>
    <row r="183" spans="2:9" s="15" customFormat="1" ht="15" customHeight="1">
      <c r="B183" s="14"/>
      <c r="E183" s="16"/>
      <c r="F183" s="17"/>
      <c r="G183" s="10"/>
      <c r="H183" s="16"/>
      <c r="I183" s="18"/>
    </row>
    <row r="184" spans="2:9" s="15" customFormat="1" ht="15" customHeight="1">
      <c r="B184" s="14"/>
      <c r="E184" s="16"/>
      <c r="F184" s="17"/>
      <c r="G184" s="10"/>
      <c r="H184" s="16"/>
      <c r="I184" s="18"/>
    </row>
    <row r="185" spans="2:9" s="15" customFormat="1" ht="15" customHeight="1">
      <c r="B185" s="14"/>
      <c r="E185" s="16"/>
      <c r="F185" s="17"/>
      <c r="G185" s="10"/>
      <c r="H185" s="16"/>
      <c r="I185" s="18"/>
    </row>
    <row r="186" spans="2:9" s="15" customFormat="1" ht="15" customHeight="1">
      <c r="B186" s="14"/>
      <c r="E186" s="16"/>
      <c r="F186" s="17"/>
      <c r="G186" s="10"/>
      <c r="H186" s="16"/>
      <c r="I186" s="18"/>
    </row>
    <row r="187" spans="2:9" s="15" customFormat="1" ht="15" customHeight="1">
      <c r="B187" s="14"/>
      <c r="E187" s="16"/>
      <c r="F187" s="17"/>
      <c r="G187" s="10"/>
      <c r="H187" s="16"/>
      <c r="I187" s="18"/>
    </row>
    <row r="188" spans="2:9" s="15" customFormat="1" ht="15" customHeight="1">
      <c r="B188" s="14"/>
      <c r="E188" s="16"/>
      <c r="F188" s="17"/>
      <c r="G188" s="10"/>
      <c r="H188" s="16"/>
      <c r="I188" s="18"/>
    </row>
    <row r="189" spans="2:9" s="15" customFormat="1" ht="15" customHeight="1">
      <c r="B189" s="14"/>
      <c r="E189" s="16"/>
      <c r="F189" s="17"/>
      <c r="G189" s="10"/>
      <c r="H189" s="16"/>
      <c r="I189" s="18"/>
    </row>
    <row r="190" spans="2:9" s="15" customFormat="1" ht="15" customHeight="1">
      <c r="B190" s="14"/>
      <c r="E190" s="16"/>
      <c r="F190" s="17"/>
      <c r="G190" s="10"/>
      <c r="H190" s="16"/>
      <c r="I190" s="18"/>
    </row>
    <row r="191" spans="2:9" s="15" customFormat="1" ht="15" customHeight="1">
      <c r="B191" s="14"/>
      <c r="E191" s="16"/>
      <c r="F191" s="17"/>
      <c r="G191" s="10"/>
      <c r="H191" s="16"/>
      <c r="I191" s="18"/>
    </row>
    <row r="192" spans="2:9" s="15" customFormat="1" ht="15" customHeight="1">
      <c r="B192" s="14"/>
      <c r="E192" s="16"/>
      <c r="F192" s="17"/>
      <c r="G192" s="10"/>
      <c r="H192" s="16"/>
      <c r="I192" s="18"/>
    </row>
    <row r="193" spans="2:9" s="15" customFormat="1" ht="15" customHeight="1">
      <c r="B193" s="14"/>
      <c r="E193" s="16"/>
      <c r="F193" s="17"/>
      <c r="G193" s="10"/>
      <c r="H193" s="16"/>
      <c r="I193" s="18"/>
    </row>
    <row r="194" spans="2:9" s="15" customFormat="1" ht="15" customHeight="1">
      <c r="B194" s="14"/>
      <c r="E194" s="16"/>
      <c r="F194" s="17"/>
      <c r="G194" s="10"/>
      <c r="H194" s="16"/>
      <c r="I194" s="18"/>
    </row>
    <row r="195" spans="2:9" s="15" customFormat="1" ht="15" customHeight="1">
      <c r="B195" s="14"/>
      <c r="E195" s="16"/>
      <c r="F195" s="17"/>
      <c r="G195" s="10"/>
      <c r="H195" s="16"/>
      <c r="I195" s="18"/>
    </row>
    <row r="196" spans="2:9" s="15" customFormat="1" ht="15" customHeight="1">
      <c r="B196" s="14"/>
      <c r="E196" s="16"/>
      <c r="F196" s="17"/>
      <c r="G196" s="10"/>
      <c r="H196" s="16"/>
      <c r="I196" s="18"/>
    </row>
    <row r="197" spans="2:9" s="15" customFormat="1" ht="15" customHeight="1">
      <c r="B197" s="14"/>
      <c r="E197" s="16"/>
      <c r="F197" s="17"/>
      <c r="G197" s="10"/>
      <c r="H197" s="16"/>
      <c r="I197" s="18"/>
    </row>
    <row r="198" spans="2:9" s="15" customFormat="1" ht="15" customHeight="1">
      <c r="B198" s="14"/>
      <c r="E198" s="16"/>
      <c r="F198" s="17"/>
      <c r="G198" s="10"/>
      <c r="H198" s="16"/>
      <c r="I198" s="18"/>
    </row>
    <row r="199" spans="2:9" s="15" customFormat="1" ht="15" customHeight="1">
      <c r="B199" s="14"/>
      <c r="E199" s="16"/>
      <c r="F199" s="17"/>
      <c r="G199" s="10"/>
      <c r="H199" s="16"/>
      <c r="I199" s="18"/>
    </row>
    <row r="200" spans="2:9" s="15" customFormat="1" ht="15" customHeight="1">
      <c r="B200" s="14"/>
      <c r="E200" s="16"/>
      <c r="F200" s="17"/>
      <c r="G200" s="10"/>
      <c r="H200" s="16"/>
      <c r="I200" s="18"/>
    </row>
    <row r="201" spans="2:9" s="15" customFormat="1" ht="15" customHeight="1">
      <c r="B201" s="14"/>
      <c r="E201" s="16"/>
      <c r="F201" s="17"/>
      <c r="G201" s="10"/>
      <c r="H201" s="16"/>
      <c r="I201" s="18"/>
    </row>
    <row r="202" spans="2:9" s="15" customFormat="1" ht="15" customHeight="1">
      <c r="B202" s="14"/>
      <c r="E202" s="16"/>
      <c r="F202" s="17"/>
      <c r="G202" s="10"/>
      <c r="H202" s="16"/>
      <c r="I202" s="18"/>
    </row>
    <row r="203" spans="2:9" s="15" customFormat="1" ht="15" customHeight="1">
      <c r="B203" s="14"/>
      <c r="E203" s="16"/>
      <c r="F203" s="17"/>
      <c r="G203" s="10"/>
      <c r="H203" s="16"/>
      <c r="I203" s="18"/>
    </row>
    <row r="204" spans="2:9" s="15" customFormat="1" ht="15" customHeight="1">
      <c r="B204" s="14"/>
      <c r="E204" s="16"/>
      <c r="F204" s="17"/>
      <c r="G204" s="10"/>
      <c r="H204" s="16"/>
      <c r="I204" s="18"/>
    </row>
    <row r="205" spans="2:9" s="2" customFormat="1" ht="15" customHeight="1">
      <c r="B205" s="1"/>
      <c r="E205" s="3"/>
      <c r="F205" s="4"/>
      <c r="G205" s="5"/>
      <c r="H205" s="3"/>
      <c r="I205" s="6"/>
    </row>
    <row r="206" spans="2:9" s="2" customFormat="1" ht="15" customHeight="1">
      <c r="B206" s="1"/>
      <c r="E206" s="3"/>
      <c r="F206" s="4"/>
      <c r="G206" s="5"/>
      <c r="H206" s="3"/>
      <c r="I206" s="6"/>
    </row>
    <row r="207" spans="2:9" s="2" customFormat="1" ht="15" customHeight="1">
      <c r="B207" s="1"/>
      <c r="E207" s="3"/>
      <c r="F207" s="4"/>
      <c r="G207" s="5"/>
      <c r="H207" s="3"/>
      <c r="I207" s="6"/>
    </row>
    <row r="208" spans="2:9" s="2" customFormat="1" ht="15" customHeight="1">
      <c r="B208" s="1"/>
      <c r="E208" s="3"/>
      <c r="F208" s="4"/>
      <c r="G208" s="5"/>
      <c r="H208" s="3"/>
      <c r="I208" s="6"/>
    </row>
    <row r="209" spans="2:9" s="2" customFormat="1" ht="15" customHeight="1">
      <c r="B209" s="1"/>
      <c r="E209" s="3"/>
      <c r="F209" s="4"/>
      <c r="G209" s="5"/>
      <c r="H209" s="3"/>
      <c r="I209" s="6"/>
    </row>
    <row r="210" spans="2:9" s="2" customFormat="1" ht="15" customHeight="1">
      <c r="B210" s="1"/>
      <c r="E210" s="3"/>
      <c r="F210" s="4"/>
      <c r="G210" s="5"/>
      <c r="H210" s="3"/>
      <c r="I210" s="6"/>
    </row>
    <row r="211" spans="2:9" s="2" customFormat="1" ht="15" customHeight="1">
      <c r="B211" s="1"/>
      <c r="E211" s="3"/>
      <c r="F211" s="4"/>
      <c r="G211" s="5"/>
      <c r="H211" s="3"/>
      <c r="I211" s="6"/>
    </row>
    <row r="212" spans="2:9" s="2" customFormat="1" ht="15" customHeight="1">
      <c r="B212" s="1"/>
      <c r="E212" s="3"/>
      <c r="F212" s="4"/>
      <c r="G212" s="5"/>
      <c r="H212" s="3"/>
      <c r="I212" s="6"/>
    </row>
    <row r="213" spans="2:9" s="2" customFormat="1" ht="15" customHeight="1">
      <c r="B213" s="1"/>
      <c r="E213" s="3"/>
      <c r="F213" s="4"/>
      <c r="G213" s="5"/>
      <c r="H213" s="3"/>
      <c r="I213" s="6"/>
    </row>
    <row r="214" spans="2:9" s="2" customFormat="1" ht="15" customHeight="1">
      <c r="B214" s="1"/>
      <c r="E214" s="3"/>
      <c r="F214" s="4"/>
      <c r="G214" s="5"/>
      <c r="H214" s="3"/>
      <c r="I214" s="6"/>
    </row>
    <row r="215" spans="2:9" s="2" customFormat="1" ht="15" customHeight="1">
      <c r="B215" s="1"/>
      <c r="E215" s="3"/>
      <c r="F215" s="4"/>
      <c r="G215" s="5"/>
      <c r="H215" s="3"/>
      <c r="I215" s="6"/>
    </row>
    <row r="216" spans="2:9" s="2" customFormat="1" ht="15" customHeight="1">
      <c r="B216" s="1"/>
      <c r="E216" s="3"/>
      <c r="F216" s="4"/>
      <c r="G216" s="5"/>
      <c r="H216" s="3"/>
      <c r="I216" s="6"/>
    </row>
    <row r="217" spans="2:9" s="2" customFormat="1" ht="15" customHeight="1">
      <c r="B217" s="1"/>
      <c r="E217" s="3"/>
      <c r="F217" s="4"/>
      <c r="G217" s="5"/>
      <c r="H217" s="3"/>
      <c r="I217" s="6"/>
    </row>
    <row r="218" spans="2:9" s="2" customFormat="1" ht="15" customHeight="1">
      <c r="B218" s="1"/>
      <c r="E218" s="3"/>
      <c r="F218" s="4"/>
      <c r="G218" s="5"/>
      <c r="H218" s="3"/>
      <c r="I218" s="6"/>
    </row>
    <row r="219" spans="2:9" s="2" customFormat="1" ht="15" customHeight="1">
      <c r="B219" s="1"/>
      <c r="E219" s="3"/>
      <c r="F219" s="4"/>
      <c r="G219" s="5"/>
      <c r="H219" s="3"/>
      <c r="I219" s="6"/>
    </row>
    <row r="220" spans="2:9" s="2" customFormat="1" ht="15" customHeight="1">
      <c r="B220" s="1"/>
      <c r="E220" s="3"/>
      <c r="F220" s="4"/>
      <c r="G220" s="5"/>
      <c r="H220" s="3"/>
      <c r="I220" s="6"/>
    </row>
    <row r="221" spans="2:9" s="2" customFormat="1" ht="15" customHeight="1">
      <c r="B221" s="1"/>
      <c r="E221" s="3"/>
      <c r="F221" s="4"/>
      <c r="G221" s="5"/>
      <c r="H221" s="3"/>
      <c r="I221" s="6"/>
    </row>
    <row r="222" spans="2:9" s="2" customFormat="1" ht="15" customHeight="1">
      <c r="B222" s="1"/>
      <c r="E222" s="3"/>
      <c r="F222" s="4"/>
      <c r="G222" s="5"/>
      <c r="H222" s="3"/>
      <c r="I222" s="6"/>
    </row>
    <row r="223" spans="2:9" s="2" customFormat="1" ht="15" customHeight="1">
      <c r="B223" s="1"/>
      <c r="E223" s="3"/>
      <c r="F223" s="4"/>
      <c r="G223" s="5"/>
      <c r="H223" s="3"/>
      <c r="I223" s="6"/>
    </row>
    <row r="224" spans="2:9" s="2" customFormat="1" ht="15" customHeight="1">
      <c r="B224" s="1"/>
      <c r="E224" s="3"/>
      <c r="F224" s="4"/>
      <c r="G224" s="5"/>
      <c r="H224" s="3"/>
      <c r="I224" s="6"/>
    </row>
    <row r="225" spans="2:9" s="2" customFormat="1" ht="15" customHeight="1">
      <c r="B225" s="1"/>
      <c r="E225" s="3"/>
      <c r="F225" s="4"/>
      <c r="G225" s="5"/>
      <c r="H225" s="3"/>
      <c r="I225" s="6"/>
    </row>
    <row r="226" spans="2:9" s="2" customFormat="1" ht="15" customHeight="1">
      <c r="B226" s="1"/>
      <c r="E226" s="3"/>
      <c r="F226" s="4"/>
      <c r="G226" s="5"/>
      <c r="H226" s="3"/>
      <c r="I226" s="6"/>
    </row>
    <row r="227" spans="2:9" s="2" customFormat="1" ht="15" customHeight="1">
      <c r="B227" s="1"/>
      <c r="E227" s="3"/>
      <c r="F227" s="4"/>
      <c r="G227" s="5"/>
      <c r="H227" s="3"/>
      <c r="I227" s="6"/>
    </row>
    <row r="228" spans="2:9" s="2" customFormat="1" ht="15" customHeight="1">
      <c r="B228" s="1"/>
      <c r="E228" s="3"/>
      <c r="F228" s="4"/>
      <c r="G228" s="5"/>
      <c r="H228" s="3"/>
      <c r="I228" s="6"/>
    </row>
    <row r="229" spans="2:9" s="2" customFormat="1" ht="15" customHeight="1">
      <c r="B229" s="1"/>
      <c r="E229" s="3"/>
      <c r="F229" s="4"/>
      <c r="G229" s="5"/>
      <c r="H229" s="3"/>
      <c r="I229" s="6"/>
    </row>
    <row r="230" spans="2:9" s="2" customFormat="1" ht="15" customHeight="1">
      <c r="B230" s="1"/>
      <c r="E230" s="3"/>
      <c r="F230" s="4"/>
      <c r="G230" s="5"/>
      <c r="H230" s="3"/>
      <c r="I230" s="6"/>
    </row>
    <row r="231" spans="2:9" s="2" customFormat="1" ht="15" customHeight="1">
      <c r="B231" s="1"/>
      <c r="E231" s="3"/>
      <c r="F231" s="4"/>
      <c r="G231" s="5"/>
      <c r="H231" s="3"/>
      <c r="I231" s="6"/>
    </row>
    <row r="232" spans="2:9" s="2" customFormat="1" ht="15" customHeight="1">
      <c r="B232" s="1"/>
      <c r="E232" s="3"/>
      <c r="F232" s="4"/>
      <c r="G232" s="5"/>
      <c r="H232" s="3"/>
      <c r="I232" s="6"/>
    </row>
    <row r="233" spans="2:9" s="2" customFormat="1" ht="15" customHeight="1">
      <c r="B233" s="1"/>
      <c r="E233" s="3"/>
      <c r="F233" s="4"/>
      <c r="G233" s="5"/>
      <c r="H233" s="3"/>
      <c r="I233" s="6"/>
    </row>
    <row r="234" spans="2:9" s="2" customFormat="1" ht="15" customHeight="1">
      <c r="B234" s="1"/>
      <c r="E234" s="3"/>
      <c r="F234" s="4"/>
      <c r="G234" s="5"/>
      <c r="H234" s="3"/>
      <c r="I234" s="6"/>
    </row>
    <row r="235" spans="2:9" s="2" customFormat="1" ht="15" customHeight="1">
      <c r="B235" s="1"/>
      <c r="E235" s="3"/>
      <c r="F235" s="4"/>
      <c r="G235" s="5"/>
      <c r="H235" s="3"/>
      <c r="I235" s="6"/>
    </row>
    <row r="236" spans="2:9" s="2" customFormat="1" ht="15" customHeight="1">
      <c r="B236" s="1"/>
      <c r="E236" s="3"/>
      <c r="F236" s="4"/>
      <c r="G236" s="5"/>
      <c r="H236" s="3"/>
      <c r="I236" s="6"/>
    </row>
    <row r="237" spans="2:9" s="2" customFormat="1" ht="15" customHeight="1">
      <c r="B237" s="1"/>
      <c r="E237" s="3"/>
      <c r="F237" s="4"/>
      <c r="G237" s="5"/>
      <c r="H237" s="3"/>
      <c r="I237" s="6"/>
    </row>
    <row r="238" spans="2:9" s="2" customFormat="1" ht="15" customHeight="1">
      <c r="B238" s="1"/>
      <c r="E238" s="3"/>
      <c r="F238" s="4"/>
      <c r="G238" s="5"/>
      <c r="H238" s="3"/>
      <c r="I238" s="6"/>
    </row>
    <row r="239" spans="2:9" s="2" customFormat="1" ht="15" customHeight="1">
      <c r="B239" s="1"/>
      <c r="E239" s="3"/>
      <c r="F239" s="4"/>
      <c r="G239" s="5"/>
      <c r="H239" s="3"/>
      <c r="I239" s="6"/>
    </row>
    <row r="240" spans="2:9" s="2" customFormat="1" ht="15" customHeight="1">
      <c r="B240" s="1"/>
      <c r="E240" s="3"/>
      <c r="F240" s="4"/>
      <c r="G240" s="5"/>
      <c r="H240" s="3"/>
      <c r="I240" s="6"/>
    </row>
    <row r="241" spans="2:9" s="2" customFormat="1" ht="15" customHeight="1">
      <c r="B241" s="1"/>
      <c r="E241" s="3"/>
      <c r="F241" s="4"/>
      <c r="G241" s="5"/>
      <c r="H241" s="3"/>
      <c r="I241" s="6"/>
    </row>
    <row r="242" spans="2:9" s="2" customFormat="1" ht="15" customHeight="1">
      <c r="B242" s="1"/>
      <c r="E242" s="3"/>
      <c r="F242" s="4"/>
      <c r="G242" s="5"/>
      <c r="H242" s="3"/>
      <c r="I242" s="6"/>
    </row>
    <row r="243" spans="2:9" s="2" customFormat="1" ht="15" customHeight="1">
      <c r="B243" s="1"/>
      <c r="E243" s="3"/>
      <c r="F243" s="4"/>
      <c r="G243" s="5"/>
      <c r="H243" s="3"/>
      <c r="I243" s="6"/>
    </row>
    <row r="244" spans="2:9" s="2" customFormat="1" ht="15" customHeight="1">
      <c r="B244" s="1"/>
      <c r="E244" s="3"/>
      <c r="F244" s="4"/>
      <c r="G244" s="5"/>
      <c r="H244" s="3"/>
      <c r="I244" s="6"/>
    </row>
    <row r="245" spans="2:9" s="2" customFormat="1" ht="15" customHeight="1">
      <c r="B245" s="1"/>
      <c r="E245" s="3"/>
      <c r="F245" s="4"/>
      <c r="G245" s="5"/>
      <c r="H245" s="3"/>
      <c r="I245" s="6"/>
    </row>
    <row r="246" spans="2:9" s="2" customFormat="1" ht="15" customHeight="1">
      <c r="B246" s="1"/>
      <c r="E246" s="3"/>
      <c r="F246" s="4"/>
      <c r="G246" s="5"/>
      <c r="H246" s="3"/>
      <c r="I246" s="6"/>
    </row>
    <row r="247" spans="2:9" s="2" customFormat="1" ht="15" customHeight="1">
      <c r="B247" s="1"/>
      <c r="E247" s="3"/>
      <c r="F247" s="4"/>
      <c r="G247" s="5"/>
      <c r="H247" s="3"/>
      <c r="I247" s="6"/>
    </row>
    <row r="248" spans="2:9" s="2" customFormat="1" ht="15" customHeight="1">
      <c r="B248" s="1"/>
      <c r="E248" s="3"/>
      <c r="F248" s="4"/>
      <c r="G248" s="5"/>
      <c r="H248" s="3"/>
      <c r="I248" s="6"/>
    </row>
    <row r="249" spans="2:9" s="2" customFormat="1" ht="15" customHeight="1">
      <c r="B249" s="1"/>
      <c r="E249" s="3"/>
      <c r="F249" s="4"/>
      <c r="G249" s="5"/>
      <c r="H249" s="3"/>
      <c r="I249" s="6"/>
    </row>
    <row r="250" spans="2:9" s="2" customFormat="1" ht="15" customHeight="1">
      <c r="B250" s="1"/>
      <c r="E250" s="3"/>
      <c r="F250" s="4"/>
      <c r="G250" s="5"/>
      <c r="H250" s="3"/>
      <c r="I250" s="6"/>
    </row>
    <row r="251" spans="2:9" s="2" customFormat="1" ht="15" customHeight="1">
      <c r="B251" s="1"/>
      <c r="E251" s="3"/>
      <c r="F251" s="4"/>
      <c r="G251" s="5"/>
      <c r="H251" s="3"/>
      <c r="I251" s="6"/>
    </row>
    <row r="252" spans="2:9" s="2" customFormat="1" ht="15" customHeight="1">
      <c r="B252" s="1"/>
      <c r="E252" s="3"/>
      <c r="F252" s="4"/>
      <c r="G252" s="5"/>
      <c r="H252" s="3"/>
      <c r="I252" s="6"/>
    </row>
    <row r="253" spans="2:9" s="2" customFormat="1" ht="15" customHeight="1">
      <c r="B253" s="1"/>
      <c r="E253" s="3"/>
      <c r="F253" s="4"/>
      <c r="G253" s="5"/>
      <c r="H253" s="3"/>
      <c r="I253" s="6"/>
    </row>
    <row r="254" spans="2:9" s="2" customFormat="1" ht="15" customHeight="1">
      <c r="B254" s="1"/>
      <c r="E254" s="3"/>
      <c r="F254" s="4"/>
      <c r="G254" s="5"/>
      <c r="H254" s="3"/>
      <c r="I254" s="6"/>
    </row>
    <row r="255" spans="2:9" s="2" customFormat="1" ht="15" customHeight="1">
      <c r="B255" s="1"/>
      <c r="E255" s="3"/>
      <c r="F255" s="4"/>
      <c r="G255" s="5"/>
      <c r="H255" s="3"/>
      <c r="I255" s="6"/>
    </row>
    <row r="256" spans="2:9" s="2" customFormat="1" ht="15" customHeight="1">
      <c r="B256" s="1"/>
      <c r="E256" s="3"/>
      <c r="F256" s="4"/>
      <c r="G256" s="5"/>
      <c r="H256" s="3"/>
      <c r="I256" s="6"/>
    </row>
    <row r="257" spans="2:9" s="2" customFormat="1" ht="15" customHeight="1">
      <c r="B257" s="1"/>
      <c r="E257" s="3"/>
      <c r="F257" s="4"/>
      <c r="G257" s="5"/>
      <c r="H257" s="3"/>
      <c r="I257" s="6"/>
    </row>
    <row r="258" spans="2:9" s="2" customFormat="1" ht="15" customHeight="1">
      <c r="B258" s="1"/>
      <c r="E258" s="3"/>
      <c r="F258" s="4"/>
      <c r="G258" s="5"/>
      <c r="H258" s="3"/>
      <c r="I258" s="6"/>
    </row>
    <row r="259" spans="2:9" s="2" customFormat="1" ht="15" customHeight="1">
      <c r="B259" s="1"/>
      <c r="E259" s="3"/>
      <c r="F259" s="4"/>
      <c r="G259" s="5"/>
      <c r="H259" s="3"/>
      <c r="I259" s="6"/>
    </row>
    <row r="260" spans="2:9" s="2" customFormat="1" ht="15" customHeight="1">
      <c r="B260" s="1"/>
      <c r="E260" s="3"/>
      <c r="F260" s="4"/>
      <c r="G260" s="5"/>
      <c r="H260" s="3"/>
      <c r="I260" s="6"/>
    </row>
    <row r="261" spans="2:9" s="2" customFormat="1" ht="15" customHeight="1">
      <c r="B261" s="1"/>
      <c r="E261" s="3"/>
      <c r="F261" s="4"/>
      <c r="G261" s="5"/>
      <c r="H261" s="3"/>
      <c r="I261" s="6"/>
    </row>
    <row r="262" spans="2:9" s="2" customFormat="1" ht="15" customHeight="1">
      <c r="B262" s="1"/>
      <c r="E262" s="3"/>
      <c r="F262" s="4"/>
      <c r="G262" s="5"/>
      <c r="H262" s="3"/>
      <c r="I262" s="6"/>
    </row>
    <row r="263" spans="2:9" s="2" customFormat="1" ht="15" customHeight="1">
      <c r="B263" s="1"/>
      <c r="E263" s="3"/>
      <c r="F263" s="4"/>
      <c r="G263" s="5"/>
      <c r="H263" s="3"/>
      <c r="I263" s="6"/>
    </row>
    <row r="264" spans="2:9" s="2" customFormat="1" ht="15" customHeight="1">
      <c r="B264" s="1"/>
      <c r="E264" s="3"/>
      <c r="F264" s="4"/>
      <c r="G264" s="5"/>
      <c r="H264" s="3"/>
      <c r="I264" s="6"/>
    </row>
    <row r="265" spans="2:9" s="2" customFormat="1" ht="15" customHeight="1">
      <c r="B265" s="1"/>
      <c r="E265" s="3"/>
      <c r="F265" s="4"/>
      <c r="G265" s="5"/>
      <c r="H265" s="3"/>
      <c r="I265" s="6"/>
    </row>
    <row r="266" spans="2:9" s="2" customFormat="1" ht="15" customHeight="1">
      <c r="B266" s="1"/>
      <c r="E266" s="3"/>
      <c r="F266" s="4"/>
      <c r="G266" s="5"/>
      <c r="H266" s="3"/>
      <c r="I266" s="6"/>
    </row>
    <row r="267" spans="2:9" s="2" customFormat="1" ht="15" customHeight="1">
      <c r="B267" s="1"/>
      <c r="E267" s="3"/>
      <c r="F267" s="4"/>
      <c r="G267" s="5"/>
      <c r="H267" s="3"/>
      <c r="I267" s="6"/>
    </row>
    <row r="268" spans="2:9" s="2" customFormat="1" ht="15" customHeight="1">
      <c r="B268" s="1"/>
      <c r="E268" s="3"/>
      <c r="F268" s="4"/>
      <c r="G268" s="5"/>
      <c r="H268" s="3"/>
      <c r="I268" s="6"/>
    </row>
    <row r="269" spans="2:9" s="2" customFormat="1" ht="15" customHeight="1">
      <c r="B269" s="1"/>
      <c r="E269" s="3"/>
      <c r="F269" s="4"/>
      <c r="G269" s="5"/>
      <c r="H269" s="3"/>
      <c r="I269" s="6"/>
    </row>
    <row r="270" spans="2:9" s="2" customFormat="1" ht="15" customHeight="1">
      <c r="B270" s="1"/>
      <c r="E270" s="3"/>
      <c r="F270" s="4"/>
      <c r="G270" s="5"/>
      <c r="H270" s="3"/>
      <c r="I270" s="6"/>
    </row>
    <row r="271" spans="2:9" s="2" customFormat="1" ht="15" customHeight="1">
      <c r="B271" s="1"/>
      <c r="E271" s="3"/>
      <c r="F271" s="4"/>
      <c r="G271" s="5"/>
      <c r="H271" s="3"/>
      <c r="I271" s="6"/>
    </row>
    <row r="272" spans="2:9" s="2" customFormat="1" ht="15" customHeight="1">
      <c r="B272" s="1"/>
      <c r="E272" s="3"/>
      <c r="F272" s="4"/>
      <c r="G272" s="5"/>
      <c r="H272" s="3"/>
      <c r="I272" s="6"/>
    </row>
    <row r="273" spans="2:9" s="2" customFormat="1" ht="15" customHeight="1">
      <c r="B273" s="1"/>
      <c r="E273" s="3"/>
      <c r="F273" s="4"/>
      <c r="G273" s="5"/>
      <c r="H273" s="3"/>
      <c r="I273" s="6"/>
    </row>
    <row r="274" spans="2:9" s="2" customFormat="1" ht="15" customHeight="1">
      <c r="B274" s="1"/>
      <c r="E274" s="3"/>
      <c r="F274" s="4"/>
      <c r="G274" s="5"/>
      <c r="H274" s="3"/>
      <c r="I274" s="6"/>
    </row>
    <row r="275" spans="2:9" s="2" customFormat="1" ht="15" customHeight="1">
      <c r="B275" s="1"/>
      <c r="E275" s="3"/>
      <c r="F275" s="4"/>
      <c r="G275" s="5"/>
      <c r="H275" s="3"/>
      <c r="I275" s="6"/>
    </row>
    <row r="276" spans="2:9" s="2" customFormat="1" ht="15" customHeight="1">
      <c r="B276" s="1"/>
      <c r="E276" s="3"/>
      <c r="F276" s="4"/>
      <c r="G276" s="5"/>
      <c r="H276" s="3"/>
      <c r="I276" s="6"/>
    </row>
    <row r="277" spans="2:9" s="2" customFormat="1" ht="15" customHeight="1">
      <c r="B277" s="1"/>
      <c r="E277" s="3"/>
      <c r="F277" s="4"/>
      <c r="G277" s="5"/>
      <c r="H277" s="3"/>
      <c r="I277" s="6"/>
    </row>
    <row r="278" spans="2:9" s="2" customFormat="1" ht="15" customHeight="1">
      <c r="B278" s="1"/>
      <c r="E278" s="3"/>
      <c r="F278" s="4"/>
      <c r="G278" s="5"/>
      <c r="H278" s="3"/>
      <c r="I278" s="6"/>
    </row>
    <row r="279" spans="2:9" s="2" customFormat="1" ht="15" customHeight="1">
      <c r="B279" s="1"/>
      <c r="E279" s="3"/>
      <c r="F279" s="4"/>
      <c r="G279" s="5"/>
      <c r="H279" s="3"/>
      <c r="I279" s="6"/>
    </row>
    <row r="280" spans="2:9" s="2" customFormat="1" ht="15" customHeight="1">
      <c r="B280" s="1"/>
      <c r="E280" s="3"/>
      <c r="F280" s="4"/>
      <c r="G280" s="5"/>
      <c r="H280" s="3"/>
      <c r="I280" s="6"/>
    </row>
    <row r="281" spans="2:9" s="2" customFormat="1" ht="15" customHeight="1">
      <c r="B281" s="1"/>
      <c r="E281" s="3"/>
      <c r="F281" s="4"/>
      <c r="G281" s="5"/>
      <c r="H281" s="3"/>
      <c r="I281" s="6"/>
    </row>
    <row r="282" spans="2:9" s="2" customFormat="1" ht="15" customHeight="1">
      <c r="B282" s="1"/>
      <c r="E282" s="3"/>
      <c r="F282" s="4"/>
      <c r="G282" s="5"/>
      <c r="H282" s="3"/>
      <c r="I282" s="6"/>
    </row>
    <row r="283" spans="2:9" s="2" customFormat="1" ht="15" customHeight="1">
      <c r="B283" s="1"/>
      <c r="E283" s="3"/>
      <c r="F283" s="4"/>
      <c r="G283" s="5"/>
      <c r="H283" s="3"/>
      <c r="I283" s="6"/>
    </row>
    <row r="284" spans="2:9" s="2" customFormat="1" ht="15" customHeight="1">
      <c r="B284" s="1"/>
      <c r="E284" s="3"/>
      <c r="F284" s="4"/>
      <c r="G284" s="5"/>
      <c r="H284" s="3"/>
      <c r="I284" s="6"/>
    </row>
    <row r="285" spans="2:9" s="2" customFormat="1" ht="15" customHeight="1">
      <c r="B285" s="1"/>
      <c r="E285" s="3"/>
      <c r="F285" s="4"/>
      <c r="G285" s="5"/>
      <c r="H285" s="3"/>
      <c r="I285" s="6"/>
    </row>
    <row r="286" spans="2:9" s="2" customFormat="1" ht="15" customHeight="1">
      <c r="B286" s="1"/>
      <c r="E286" s="3"/>
      <c r="F286" s="4"/>
      <c r="G286" s="5"/>
      <c r="H286" s="3"/>
      <c r="I286" s="6"/>
    </row>
    <row r="287" spans="2:9" s="2" customFormat="1" ht="15" customHeight="1">
      <c r="B287" s="1"/>
      <c r="E287" s="3"/>
      <c r="F287" s="4"/>
      <c r="G287" s="5"/>
      <c r="H287" s="3"/>
      <c r="I287" s="6"/>
    </row>
    <row r="288" spans="2:9" s="2" customFormat="1" ht="15" customHeight="1">
      <c r="B288" s="1"/>
      <c r="E288" s="3"/>
      <c r="F288" s="4"/>
      <c r="G288" s="5"/>
      <c r="H288" s="3"/>
      <c r="I288" s="6"/>
    </row>
    <row r="289" spans="2:9" s="2" customFormat="1" ht="15" customHeight="1">
      <c r="B289" s="1"/>
      <c r="E289" s="3"/>
      <c r="F289" s="4"/>
      <c r="G289" s="5"/>
      <c r="H289" s="3"/>
      <c r="I289" s="6"/>
    </row>
    <row r="290" spans="2:9" s="2" customFormat="1" ht="15" customHeight="1">
      <c r="B290" s="1"/>
      <c r="E290" s="3"/>
      <c r="F290" s="4"/>
      <c r="G290" s="5"/>
      <c r="H290" s="3"/>
      <c r="I290" s="6"/>
    </row>
    <row r="291" spans="2:9" s="2" customFormat="1" ht="15" customHeight="1">
      <c r="B291" s="1"/>
      <c r="E291" s="3"/>
      <c r="F291" s="4"/>
      <c r="G291" s="5"/>
      <c r="H291" s="3"/>
      <c r="I291" s="6"/>
    </row>
    <row r="292" spans="2:9" s="2" customFormat="1" ht="15" customHeight="1">
      <c r="B292" s="1"/>
      <c r="E292" s="3"/>
      <c r="F292" s="4"/>
      <c r="G292" s="5"/>
      <c r="H292" s="3"/>
      <c r="I292" s="6"/>
    </row>
    <row r="293" spans="2:9" s="2" customFormat="1" ht="15" customHeight="1">
      <c r="B293" s="1"/>
      <c r="E293" s="3"/>
      <c r="F293" s="4"/>
      <c r="G293" s="5"/>
      <c r="H293" s="3"/>
      <c r="I293" s="6"/>
    </row>
    <row r="294" spans="2:9" s="2" customFormat="1" ht="15" customHeight="1">
      <c r="B294" s="1"/>
      <c r="E294" s="3"/>
      <c r="F294" s="4"/>
      <c r="G294" s="5"/>
      <c r="H294" s="3"/>
      <c r="I294" s="6"/>
    </row>
    <row r="295" spans="2:9" s="2" customFormat="1" ht="15" customHeight="1">
      <c r="B295" s="1"/>
      <c r="E295" s="3"/>
      <c r="F295" s="4"/>
      <c r="G295" s="5"/>
      <c r="H295" s="3"/>
      <c r="I295" s="6"/>
    </row>
    <row r="296" spans="2:9" s="2" customFormat="1" ht="15" customHeight="1">
      <c r="B296" s="1"/>
      <c r="E296" s="3"/>
      <c r="F296" s="4"/>
      <c r="G296" s="5"/>
      <c r="H296" s="3"/>
      <c r="I296" s="6"/>
    </row>
    <row r="297" spans="2:9" s="2" customFormat="1" ht="15" customHeight="1">
      <c r="B297" s="1"/>
      <c r="E297" s="3"/>
      <c r="F297" s="4"/>
      <c r="G297" s="5"/>
      <c r="H297" s="3"/>
      <c r="I297" s="6"/>
    </row>
    <row r="298" spans="2:9" s="2" customFormat="1" ht="15" customHeight="1">
      <c r="B298" s="1"/>
      <c r="E298" s="3"/>
      <c r="F298" s="4"/>
      <c r="G298" s="5"/>
      <c r="H298" s="3"/>
      <c r="I298" s="6"/>
    </row>
    <row r="299" spans="2:9" s="2" customFormat="1" ht="15" customHeight="1">
      <c r="B299" s="1"/>
      <c r="E299" s="3"/>
      <c r="F299" s="4"/>
      <c r="G299" s="5"/>
      <c r="H299" s="3"/>
      <c r="I299" s="6"/>
    </row>
    <row r="300" spans="2:9" s="2" customFormat="1" ht="15" customHeight="1">
      <c r="B300" s="1"/>
      <c r="E300" s="3"/>
      <c r="F300" s="4"/>
      <c r="G300" s="5"/>
      <c r="H300" s="3"/>
      <c r="I300" s="6"/>
    </row>
    <row r="301" spans="2:9" s="2" customFormat="1" ht="15" customHeight="1">
      <c r="B301" s="1"/>
      <c r="E301" s="3"/>
      <c r="F301" s="4"/>
      <c r="G301" s="5"/>
      <c r="H301" s="3"/>
      <c r="I301" s="6"/>
    </row>
    <row r="302" spans="2:9" s="2" customFormat="1" ht="15" customHeight="1">
      <c r="B302" s="1"/>
      <c r="E302" s="3"/>
      <c r="F302" s="4"/>
      <c r="G302" s="5"/>
      <c r="H302" s="3"/>
      <c r="I302" s="6"/>
    </row>
    <row r="303" spans="2:9" s="2" customFormat="1" ht="15" customHeight="1">
      <c r="B303" s="1"/>
      <c r="E303" s="3"/>
      <c r="F303" s="4"/>
      <c r="G303" s="5"/>
      <c r="H303" s="3"/>
      <c r="I303" s="6"/>
    </row>
    <row r="304" spans="2:9" s="2" customFormat="1" ht="15" customHeight="1">
      <c r="B304" s="1"/>
      <c r="E304" s="3"/>
      <c r="F304" s="4"/>
      <c r="G304" s="5"/>
      <c r="H304" s="3"/>
      <c r="I304" s="6"/>
    </row>
    <row r="305" spans="2:9" s="2" customFormat="1" ht="15" customHeight="1">
      <c r="B305" s="1"/>
      <c r="E305" s="3"/>
      <c r="F305" s="4"/>
      <c r="G305" s="5"/>
      <c r="H305" s="3"/>
      <c r="I305" s="6"/>
    </row>
    <row r="306" spans="2:9" s="2" customFormat="1" ht="15" customHeight="1">
      <c r="B306" s="1"/>
      <c r="E306" s="3"/>
      <c r="F306" s="4"/>
      <c r="G306" s="5"/>
      <c r="H306" s="3"/>
      <c r="I306" s="6"/>
    </row>
    <row r="307" spans="2:9" s="2" customFormat="1" ht="15" customHeight="1">
      <c r="B307" s="1"/>
      <c r="E307" s="3"/>
      <c r="F307" s="4"/>
      <c r="G307" s="5"/>
      <c r="H307" s="3"/>
      <c r="I307" s="6"/>
    </row>
    <row r="308" spans="2:9" s="2" customFormat="1" ht="15" customHeight="1">
      <c r="B308" s="1"/>
      <c r="E308" s="3"/>
      <c r="F308" s="4"/>
      <c r="G308" s="5"/>
      <c r="H308" s="3"/>
      <c r="I308" s="6"/>
    </row>
    <row r="309" spans="2:9" s="2" customFormat="1" ht="15" customHeight="1">
      <c r="B309" s="1"/>
      <c r="E309" s="3"/>
      <c r="F309" s="4"/>
      <c r="G309" s="5"/>
      <c r="H309" s="3"/>
      <c r="I309" s="6"/>
    </row>
    <row r="310" spans="2:9" s="2" customFormat="1" ht="15" customHeight="1">
      <c r="B310" s="1"/>
      <c r="E310" s="3"/>
      <c r="F310" s="4"/>
      <c r="G310" s="5"/>
      <c r="H310" s="3"/>
      <c r="I310" s="6"/>
    </row>
    <row r="311" spans="2:9" s="2" customFormat="1" ht="15" customHeight="1">
      <c r="B311" s="1"/>
      <c r="E311" s="3"/>
      <c r="F311" s="4"/>
      <c r="G311" s="5"/>
      <c r="H311" s="3"/>
      <c r="I311" s="6"/>
    </row>
    <row r="312" spans="2:9" s="2" customFormat="1" ht="15" customHeight="1">
      <c r="B312" s="1"/>
      <c r="E312" s="3"/>
      <c r="F312" s="4"/>
      <c r="G312" s="5"/>
      <c r="H312" s="3"/>
      <c r="I312" s="6"/>
    </row>
    <row r="313" spans="2:9" s="2" customFormat="1" ht="15" customHeight="1">
      <c r="B313" s="1"/>
      <c r="E313" s="3"/>
      <c r="F313" s="4"/>
      <c r="G313" s="5"/>
      <c r="H313" s="3"/>
      <c r="I313" s="6"/>
    </row>
    <row r="314" spans="2:9" s="2" customFormat="1" ht="15" customHeight="1">
      <c r="B314" s="1"/>
      <c r="E314" s="3"/>
      <c r="F314" s="4"/>
      <c r="G314" s="5"/>
      <c r="H314" s="3"/>
      <c r="I314" s="6"/>
    </row>
    <row r="315" spans="2:9" s="2" customFormat="1" ht="15" customHeight="1">
      <c r="B315" s="1"/>
      <c r="E315" s="3"/>
      <c r="F315" s="4"/>
      <c r="G315" s="5"/>
      <c r="H315" s="3"/>
      <c r="I315" s="6"/>
    </row>
    <row r="316" spans="2:9" s="2" customFormat="1" ht="15" customHeight="1">
      <c r="B316" s="1"/>
      <c r="E316" s="3"/>
      <c r="F316" s="4"/>
      <c r="G316" s="5"/>
      <c r="H316" s="3"/>
      <c r="I316" s="6"/>
    </row>
    <row r="317" spans="2:9" s="2" customFormat="1" ht="15" customHeight="1">
      <c r="B317" s="1"/>
      <c r="E317" s="3"/>
      <c r="F317" s="4"/>
      <c r="G317" s="5"/>
      <c r="H317" s="3"/>
      <c r="I317" s="6"/>
    </row>
    <row r="318" spans="2:9" s="2" customFormat="1" ht="15" customHeight="1">
      <c r="B318" s="1"/>
      <c r="E318" s="3"/>
      <c r="F318" s="4"/>
      <c r="G318" s="5"/>
      <c r="H318" s="3"/>
      <c r="I318" s="6"/>
    </row>
    <row r="319" spans="2:9" s="2" customFormat="1" ht="15" customHeight="1">
      <c r="B319" s="1"/>
      <c r="E319" s="3"/>
      <c r="F319" s="4"/>
      <c r="G319" s="5"/>
      <c r="H319" s="3"/>
      <c r="I319" s="6"/>
    </row>
    <row r="320" spans="2:9" s="2" customFormat="1" ht="15" customHeight="1">
      <c r="B320" s="1"/>
      <c r="E320" s="3"/>
      <c r="F320" s="4"/>
      <c r="G320" s="5"/>
      <c r="H320" s="3"/>
      <c r="I320" s="6"/>
    </row>
    <row r="321" spans="2:9" s="2" customFormat="1" ht="15" customHeight="1">
      <c r="B321" s="1"/>
      <c r="E321" s="3"/>
      <c r="F321" s="4"/>
      <c r="G321" s="5"/>
      <c r="H321" s="3"/>
      <c r="I321" s="6"/>
    </row>
    <row r="322" spans="2:9" s="2" customFormat="1" ht="15" customHeight="1">
      <c r="B322" s="1"/>
      <c r="E322" s="3"/>
      <c r="F322" s="4"/>
      <c r="G322" s="5"/>
      <c r="H322" s="3"/>
      <c r="I322" s="6"/>
    </row>
    <row r="323" spans="2:9" s="2" customFormat="1" ht="15" customHeight="1">
      <c r="B323" s="1"/>
      <c r="E323" s="3"/>
      <c r="F323" s="4"/>
      <c r="G323" s="5"/>
      <c r="H323" s="3"/>
      <c r="I323" s="6"/>
    </row>
    <row r="324" spans="2:9" s="2" customFormat="1" ht="15" customHeight="1">
      <c r="B324" s="1"/>
      <c r="E324" s="3"/>
      <c r="F324" s="4"/>
      <c r="G324" s="5"/>
      <c r="H324" s="3"/>
      <c r="I324" s="6"/>
    </row>
    <row r="325" spans="2:9" s="2" customFormat="1" ht="15" customHeight="1">
      <c r="B325" s="1"/>
      <c r="E325" s="3"/>
      <c r="F325" s="4"/>
      <c r="G325" s="5"/>
      <c r="H325" s="3"/>
      <c r="I325" s="6"/>
    </row>
    <row r="326" spans="2:9" s="2" customFormat="1" ht="15" customHeight="1">
      <c r="B326" s="1"/>
      <c r="E326" s="3"/>
      <c r="F326" s="4"/>
      <c r="G326" s="5"/>
      <c r="H326" s="3"/>
      <c r="I326" s="6"/>
    </row>
    <row r="327" spans="2:9" s="2" customFormat="1" ht="15" customHeight="1">
      <c r="B327" s="1"/>
      <c r="E327" s="3"/>
      <c r="F327" s="4"/>
      <c r="G327" s="5"/>
      <c r="H327" s="3"/>
      <c r="I327" s="6"/>
    </row>
    <row r="328" spans="2:9" s="2" customFormat="1" ht="15" customHeight="1">
      <c r="B328" s="1"/>
      <c r="E328" s="3"/>
      <c r="F328" s="4"/>
      <c r="G328" s="5"/>
      <c r="H328" s="3"/>
      <c r="I328" s="6"/>
    </row>
    <row r="329" spans="2:9" s="2" customFormat="1" ht="15" customHeight="1">
      <c r="B329" s="1"/>
      <c r="E329" s="3"/>
      <c r="F329" s="4"/>
      <c r="G329" s="5"/>
      <c r="H329" s="3"/>
      <c r="I329" s="6"/>
    </row>
    <row r="330" spans="2:9" s="2" customFormat="1" ht="15" customHeight="1">
      <c r="B330" s="1"/>
      <c r="E330" s="3"/>
      <c r="F330" s="4"/>
      <c r="G330" s="5"/>
      <c r="H330" s="3"/>
      <c r="I330" s="6"/>
    </row>
    <row r="331" spans="2:9" s="2" customFormat="1" ht="15" customHeight="1">
      <c r="B331" s="1"/>
      <c r="E331" s="3"/>
      <c r="F331" s="4"/>
      <c r="G331" s="5"/>
      <c r="H331" s="3"/>
      <c r="I331" s="6"/>
    </row>
    <row r="332" spans="2:9" s="2" customFormat="1" ht="15" customHeight="1">
      <c r="B332" s="1"/>
      <c r="E332" s="3"/>
      <c r="F332" s="4"/>
      <c r="G332" s="5"/>
      <c r="H332" s="3"/>
      <c r="I332" s="6"/>
    </row>
    <row r="333" spans="2:9" s="2" customFormat="1" ht="15" customHeight="1">
      <c r="B333" s="1"/>
      <c r="E333" s="3"/>
      <c r="F333" s="4"/>
      <c r="G333" s="5"/>
      <c r="H333" s="3"/>
      <c r="I333" s="6"/>
    </row>
    <row r="334" spans="2:9" s="2" customFormat="1" ht="15" customHeight="1">
      <c r="B334" s="1"/>
      <c r="E334" s="3"/>
      <c r="F334" s="4"/>
      <c r="G334" s="5"/>
      <c r="H334" s="3"/>
      <c r="I334" s="6"/>
    </row>
    <row r="335" spans="2:9" s="2" customFormat="1" ht="15" customHeight="1">
      <c r="B335" s="1"/>
      <c r="E335" s="3"/>
      <c r="F335" s="4"/>
      <c r="G335" s="5"/>
      <c r="H335" s="3"/>
      <c r="I335" s="6"/>
    </row>
    <row r="336" spans="2:9" s="2" customFormat="1" ht="15" customHeight="1">
      <c r="B336" s="1"/>
      <c r="E336" s="3"/>
      <c r="F336" s="4"/>
      <c r="G336" s="5"/>
      <c r="H336" s="3"/>
      <c r="I336" s="6"/>
    </row>
    <row r="337" spans="2:9" s="2" customFormat="1" ht="15" customHeight="1">
      <c r="B337" s="1"/>
      <c r="E337" s="3"/>
      <c r="F337" s="4"/>
      <c r="G337" s="5"/>
      <c r="H337" s="3"/>
      <c r="I337" s="6"/>
    </row>
    <row r="338" spans="2:9" s="2" customFormat="1" ht="15" customHeight="1">
      <c r="B338" s="1"/>
      <c r="E338" s="3"/>
      <c r="F338" s="4"/>
      <c r="G338" s="5"/>
      <c r="H338" s="3"/>
      <c r="I338" s="6"/>
    </row>
    <row r="339" spans="2:9" s="2" customFormat="1" ht="15" customHeight="1">
      <c r="B339" s="1"/>
      <c r="E339" s="3"/>
      <c r="F339" s="4"/>
      <c r="G339" s="5"/>
      <c r="H339" s="3"/>
      <c r="I339" s="6"/>
    </row>
    <row r="340" spans="2:9" s="2" customFormat="1" ht="15" customHeight="1">
      <c r="B340" s="1"/>
      <c r="E340" s="3"/>
      <c r="F340" s="4"/>
      <c r="G340" s="5"/>
      <c r="H340" s="3"/>
      <c r="I340" s="6"/>
    </row>
    <row r="341" spans="2:9" s="2" customFormat="1" ht="15" customHeight="1">
      <c r="B341" s="1"/>
      <c r="E341" s="3"/>
      <c r="F341" s="4"/>
      <c r="G341" s="5"/>
      <c r="H341" s="3"/>
      <c r="I341" s="6"/>
    </row>
    <row r="342" spans="2:9" s="2" customFormat="1" ht="15" customHeight="1">
      <c r="B342" s="1"/>
      <c r="E342" s="3"/>
      <c r="F342" s="4"/>
      <c r="G342" s="5"/>
      <c r="H342" s="3"/>
      <c r="I342" s="6"/>
    </row>
    <row r="343" spans="2:9" s="2" customFormat="1" ht="15" customHeight="1">
      <c r="B343" s="1"/>
      <c r="E343" s="3"/>
      <c r="F343" s="4"/>
      <c r="G343" s="5"/>
      <c r="H343" s="3"/>
      <c r="I343" s="6"/>
    </row>
    <row r="344" spans="2:9" s="2" customFormat="1" ht="15" customHeight="1">
      <c r="B344" s="1"/>
      <c r="E344" s="3"/>
      <c r="F344" s="4"/>
      <c r="G344" s="5"/>
      <c r="H344" s="3"/>
      <c r="I344" s="6"/>
    </row>
    <row r="345" spans="2:9" s="2" customFormat="1" ht="15" customHeight="1">
      <c r="B345" s="1"/>
      <c r="E345" s="3"/>
      <c r="F345" s="4"/>
      <c r="G345" s="5"/>
      <c r="H345" s="3"/>
      <c r="I345" s="6"/>
    </row>
    <row r="346" spans="2:9" s="2" customFormat="1" ht="15" customHeight="1">
      <c r="B346" s="1"/>
      <c r="E346" s="3"/>
      <c r="F346" s="4"/>
      <c r="G346" s="5"/>
      <c r="H346" s="3"/>
      <c r="I346" s="6"/>
    </row>
    <row r="347" spans="2:9" s="2" customFormat="1" ht="15" customHeight="1">
      <c r="B347" s="1"/>
      <c r="E347" s="3"/>
      <c r="F347" s="4"/>
      <c r="G347" s="5"/>
      <c r="H347" s="3"/>
      <c r="I347" s="6"/>
    </row>
    <row r="348" spans="2:9" s="2" customFormat="1" ht="15" customHeight="1">
      <c r="B348" s="1"/>
      <c r="E348" s="3"/>
      <c r="F348" s="4"/>
      <c r="G348" s="5"/>
      <c r="H348" s="3"/>
      <c r="I348" s="6"/>
    </row>
    <row r="349" spans="2:9" s="2" customFormat="1" ht="15" customHeight="1">
      <c r="B349" s="1"/>
      <c r="E349" s="3"/>
      <c r="F349" s="4"/>
      <c r="G349" s="5"/>
      <c r="H349" s="3"/>
      <c r="I349" s="6"/>
    </row>
    <row r="350" spans="2:9" s="2" customFormat="1" ht="15" customHeight="1">
      <c r="B350" s="1"/>
      <c r="E350" s="3"/>
      <c r="F350" s="4"/>
      <c r="G350" s="5"/>
      <c r="H350" s="3"/>
      <c r="I350" s="6"/>
    </row>
    <row r="351" spans="2:9" s="2" customFormat="1" ht="15" customHeight="1">
      <c r="B351" s="1"/>
      <c r="E351" s="3"/>
      <c r="F351" s="4"/>
      <c r="G351" s="5"/>
      <c r="H351" s="3"/>
      <c r="I351" s="6"/>
    </row>
    <row r="352" spans="2:9" s="2" customFormat="1" ht="15" customHeight="1">
      <c r="B352" s="1"/>
      <c r="E352" s="3"/>
      <c r="F352" s="4"/>
      <c r="G352" s="5"/>
      <c r="H352" s="3"/>
      <c r="I352" s="6"/>
    </row>
    <row r="353" spans="2:9" s="2" customFormat="1" ht="15" customHeight="1">
      <c r="B353" s="1"/>
      <c r="E353" s="3"/>
      <c r="F353" s="4"/>
      <c r="G353" s="5"/>
      <c r="H353" s="3"/>
      <c r="I353" s="6"/>
    </row>
    <row r="354" spans="2:9" s="2" customFormat="1" ht="15" customHeight="1">
      <c r="B354" s="1"/>
      <c r="E354" s="3"/>
      <c r="F354" s="4"/>
      <c r="G354" s="5"/>
      <c r="H354" s="3"/>
      <c r="I354" s="6"/>
    </row>
    <row r="355" spans="2:9" s="2" customFormat="1" ht="15" customHeight="1">
      <c r="B355" s="1"/>
      <c r="E355" s="3"/>
      <c r="F355" s="4"/>
      <c r="G355" s="5"/>
      <c r="H355" s="3"/>
      <c r="I355" s="6"/>
    </row>
    <row r="356" spans="2:9" s="2" customFormat="1" ht="15" customHeight="1">
      <c r="B356" s="1"/>
      <c r="E356" s="3"/>
      <c r="F356" s="4"/>
      <c r="G356" s="5"/>
      <c r="H356" s="3"/>
      <c r="I356" s="6"/>
    </row>
    <row r="357" spans="2:9" s="2" customFormat="1" ht="15" customHeight="1">
      <c r="B357" s="1"/>
      <c r="E357" s="3"/>
      <c r="F357" s="4"/>
      <c r="G357" s="5"/>
      <c r="H357" s="3"/>
      <c r="I357" s="6"/>
    </row>
    <row r="358" spans="2:9" s="2" customFormat="1" ht="15" customHeight="1">
      <c r="B358" s="1"/>
      <c r="E358" s="3"/>
      <c r="F358" s="4"/>
      <c r="G358" s="5"/>
      <c r="H358" s="3"/>
      <c r="I358" s="6"/>
    </row>
    <row r="359" spans="2:9" s="2" customFormat="1" ht="15" customHeight="1">
      <c r="B359" s="1"/>
      <c r="E359" s="3"/>
      <c r="F359" s="4"/>
      <c r="G359" s="5"/>
      <c r="H359" s="3"/>
      <c r="I359" s="6"/>
    </row>
    <row r="360" spans="2:9" s="2" customFormat="1" ht="15" customHeight="1">
      <c r="B360" s="1"/>
      <c r="E360" s="3"/>
      <c r="F360" s="4"/>
      <c r="G360" s="5"/>
      <c r="H360" s="3"/>
      <c r="I360" s="6"/>
    </row>
    <row r="361" spans="2:9" s="2" customFormat="1" ht="15" customHeight="1">
      <c r="B361" s="1"/>
      <c r="E361" s="3"/>
      <c r="F361" s="4"/>
      <c r="G361" s="5"/>
      <c r="H361" s="3"/>
      <c r="I361" s="6"/>
    </row>
    <row r="362" spans="2:9" s="2" customFormat="1" ht="15" customHeight="1">
      <c r="B362" s="1"/>
      <c r="E362" s="3"/>
      <c r="F362" s="4"/>
      <c r="G362" s="5"/>
      <c r="H362" s="3"/>
      <c r="I362" s="6"/>
    </row>
    <row r="363" spans="2:9" s="2" customFormat="1" ht="15" customHeight="1">
      <c r="B363" s="1"/>
      <c r="E363" s="3"/>
      <c r="F363" s="4"/>
      <c r="G363" s="5"/>
      <c r="H363" s="3"/>
      <c r="I363" s="6"/>
    </row>
    <row r="364" spans="2:9" s="2" customFormat="1" ht="15" customHeight="1">
      <c r="B364" s="1"/>
      <c r="E364" s="3"/>
      <c r="F364" s="4"/>
      <c r="G364" s="5"/>
      <c r="H364" s="3"/>
      <c r="I364" s="6"/>
    </row>
    <row r="365" spans="2:9" s="2" customFormat="1" ht="15" customHeight="1">
      <c r="B365" s="1"/>
      <c r="E365" s="3"/>
      <c r="F365" s="4"/>
      <c r="G365" s="5"/>
      <c r="H365" s="3"/>
      <c r="I365" s="6"/>
    </row>
    <row r="366" spans="2:9" s="2" customFormat="1" ht="15" customHeight="1">
      <c r="B366" s="1"/>
      <c r="E366" s="3"/>
      <c r="F366" s="4"/>
      <c r="G366" s="5"/>
      <c r="H366" s="3"/>
      <c r="I366" s="6"/>
    </row>
    <row r="367" spans="2:9" s="2" customFormat="1" ht="15" customHeight="1">
      <c r="B367" s="1"/>
      <c r="E367" s="3"/>
      <c r="F367" s="4"/>
      <c r="G367" s="5"/>
      <c r="H367" s="3"/>
      <c r="I367" s="6"/>
    </row>
    <row r="368" spans="2:9" s="2" customFormat="1" ht="15" customHeight="1">
      <c r="B368" s="1"/>
      <c r="E368" s="3"/>
      <c r="F368" s="4"/>
      <c r="G368" s="5"/>
      <c r="H368" s="3"/>
      <c r="I368" s="6"/>
    </row>
    <row r="369" spans="2:9" s="2" customFormat="1" ht="15" customHeight="1">
      <c r="B369" s="1"/>
      <c r="E369" s="3"/>
      <c r="F369" s="4"/>
      <c r="G369" s="5"/>
      <c r="H369" s="3"/>
      <c r="I369" s="6"/>
    </row>
    <row r="370" spans="2:9" s="2" customFormat="1" ht="15" customHeight="1">
      <c r="B370" s="1"/>
      <c r="E370" s="3"/>
      <c r="F370" s="4"/>
      <c r="G370" s="5"/>
      <c r="H370" s="3"/>
      <c r="I370" s="6"/>
    </row>
    <row r="371" spans="2:9" s="2" customFormat="1" ht="15" customHeight="1">
      <c r="B371" s="1"/>
      <c r="E371" s="3"/>
      <c r="F371" s="4"/>
      <c r="G371" s="5"/>
      <c r="H371" s="3"/>
      <c r="I371" s="6"/>
    </row>
    <row r="372" spans="2:9" s="2" customFormat="1" ht="15" customHeight="1">
      <c r="B372" s="1"/>
      <c r="E372" s="3"/>
      <c r="F372" s="4"/>
      <c r="G372" s="5"/>
      <c r="H372" s="3"/>
      <c r="I372" s="6"/>
    </row>
    <row r="373" spans="2:9" s="2" customFormat="1" ht="15" customHeight="1">
      <c r="B373" s="1"/>
      <c r="E373" s="3"/>
      <c r="F373" s="4"/>
      <c r="G373" s="5"/>
      <c r="H373" s="3"/>
      <c r="I373" s="6"/>
    </row>
    <row r="374" spans="2:9" s="2" customFormat="1" ht="15" customHeight="1">
      <c r="B374" s="1"/>
      <c r="E374" s="3"/>
      <c r="F374" s="4"/>
      <c r="G374" s="5"/>
      <c r="H374" s="3"/>
      <c r="I374" s="6"/>
    </row>
    <row r="375" spans="2:9" s="2" customFormat="1" ht="15" customHeight="1">
      <c r="B375" s="1"/>
      <c r="E375" s="3"/>
      <c r="F375" s="4"/>
      <c r="G375" s="5"/>
      <c r="H375" s="3"/>
      <c r="I375" s="6"/>
    </row>
    <row r="376" spans="2:9" s="2" customFormat="1" ht="15" customHeight="1">
      <c r="B376" s="1"/>
      <c r="E376" s="3"/>
      <c r="F376" s="4"/>
      <c r="G376" s="5"/>
      <c r="H376" s="3"/>
      <c r="I376" s="6"/>
    </row>
    <row r="377" spans="2:9" s="2" customFormat="1" ht="15" customHeight="1">
      <c r="B377" s="1"/>
      <c r="E377" s="3"/>
      <c r="F377" s="4"/>
      <c r="G377" s="5"/>
      <c r="H377" s="3"/>
      <c r="I377" s="6"/>
    </row>
    <row r="378" spans="2:9" s="2" customFormat="1" ht="15" customHeight="1">
      <c r="B378" s="1"/>
      <c r="E378" s="3"/>
      <c r="F378" s="4"/>
      <c r="G378" s="5"/>
      <c r="H378" s="3"/>
      <c r="I378" s="6"/>
    </row>
    <row r="379" spans="2:9" s="2" customFormat="1" ht="15" customHeight="1">
      <c r="B379" s="1"/>
      <c r="E379" s="3"/>
      <c r="F379" s="4"/>
      <c r="G379" s="5"/>
      <c r="H379" s="3"/>
      <c r="I379" s="6"/>
    </row>
    <row r="380" spans="2:9" s="2" customFormat="1" ht="15" customHeight="1">
      <c r="B380" s="1"/>
      <c r="E380" s="3"/>
      <c r="F380" s="4"/>
      <c r="G380" s="5"/>
      <c r="H380" s="3"/>
      <c r="I380" s="6"/>
    </row>
    <row r="381" spans="2:9" s="2" customFormat="1" ht="15" customHeight="1">
      <c r="B381" s="1"/>
      <c r="E381" s="3"/>
      <c r="F381" s="4"/>
      <c r="G381" s="5"/>
      <c r="H381" s="3"/>
      <c r="I381" s="6"/>
    </row>
    <row r="382" spans="2:9" s="2" customFormat="1" ht="15" customHeight="1">
      <c r="B382" s="1"/>
      <c r="E382" s="3"/>
      <c r="F382" s="4"/>
      <c r="G382" s="5"/>
      <c r="H382" s="3"/>
      <c r="I382" s="6"/>
    </row>
    <row r="383" spans="2:9" s="2" customFormat="1" ht="15" customHeight="1">
      <c r="B383" s="1"/>
      <c r="E383" s="3"/>
      <c r="F383" s="4"/>
      <c r="G383" s="5"/>
      <c r="H383" s="3"/>
      <c r="I383" s="6"/>
    </row>
    <row r="384" spans="2:9" s="2" customFormat="1" ht="15" customHeight="1">
      <c r="B384" s="1"/>
      <c r="E384" s="3"/>
      <c r="F384" s="4"/>
      <c r="G384" s="5"/>
      <c r="H384" s="3"/>
      <c r="I384" s="6"/>
    </row>
    <row r="385" spans="2:9" s="2" customFormat="1" ht="15" customHeight="1">
      <c r="B385" s="1"/>
      <c r="E385" s="3"/>
      <c r="F385" s="4"/>
      <c r="G385" s="5"/>
      <c r="H385" s="3"/>
      <c r="I385" s="6"/>
    </row>
    <row r="386" spans="2:9" s="2" customFormat="1" ht="15" customHeight="1">
      <c r="B386" s="1"/>
      <c r="E386" s="3"/>
      <c r="F386" s="4"/>
      <c r="G386" s="5"/>
      <c r="H386" s="3"/>
      <c r="I386" s="6"/>
    </row>
    <row r="387" spans="2:9" s="2" customFormat="1" ht="15" customHeight="1">
      <c r="B387" s="1"/>
      <c r="E387" s="3"/>
      <c r="F387" s="4"/>
      <c r="G387" s="5"/>
      <c r="H387" s="3"/>
      <c r="I387" s="6"/>
    </row>
    <row r="388" spans="2:9" s="2" customFormat="1" ht="15" customHeight="1">
      <c r="B388" s="1"/>
      <c r="E388" s="3"/>
      <c r="F388" s="4"/>
      <c r="G388" s="5"/>
      <c r="H388" s="3"/>
      <c r="I388" s="6"/>
    </row>
    <row r="389" spans="2:9" s="2" customFormat="1" ht="15" customHeight="1">
      <c r="B389" s="1"/>
      <c r="E389" s="3"/>
      <c r="F389" s="4"/>
      <c r="G389" s="5"/>
      <c r="H389" s="3"/>
      <c r="I389" s="6"/>
    </row>
    <row r="390" spans="2:9" s="2" customFormat="1" ht="15" customHeight="1">
      <c r="B390" s="1"/>
      <c r="E390" s="3"/>
      <c r="F390" s="4"/>
      <c r="G390" s="5"/>
      <c r="H390" s="3"/>
      <c r="I390" s="6"/>
    </row>
    <row r="391" spans="2:9" s="2" customFormat="1" ht="15" customHeight="1">
      <c r="B391" s="1"/>
      <c r="E391" s="3"/>
      <c r="F391" s="4"/>
      <c r="G391" s="5"/>
      <c r="H391" s="3"/>
      <c r="I391" s="6"/>
    </row>
    <row r="392" spans="2:9" s="2" customFormat="1" ht="15" customHeight="1">
      <c r="B392" s="1"/>
      <c r="E392" s="3"/>
      <c r="F392" s="4"/>
      <c r="G392" s="5"/>
      <c r="H392" s="3"/>
      <c r="I392" s="6"/>
    </row>
    <row r="393" spans="2:9" s="2" customFormat="1" ht="15" customHeight="1">
      <c r="B393" s="1"/>
      <c r="E393" s="3"/>
      <c r="F393" s="4"/>
      <c r="G393" s="5"/>
      <c r="H393" s="3"/>
      <c r="I393" s="6"/>
    </row>
    <row r="394" spans="2:9" s="2" customFormat="1" ht="15" customHeight="1">
      <c r="B394" s="1"/>
      <c r="E394" s="3"/>
      <c r="F394" s="4"/>
      <c r="G394" s="5"/>
      <c r="H394" s="3"/>
      <c r="I394" s="6"/>
    </row>
    <row r="395" spans="2:9" s="2" customFormat="1" ht="15" customHeight="1">
      <c r="B395" s="1"/>
      <c r="E395" s="3"/>
      <c r="F395" s="4"/>
      <c r="G395" s="5"/>
      <c r="H395" s="3"/>
      <c r="I395" s="6"/>
    </row>
    <row r="396" spans="2:9" s="2" customFormat="1" ht="15" customHeight="1">
      <c r="B396" s="1"/>
      <c r="E396" s="3"/>
      <c r="F396" s="4"/>
      <c r="G396" s="5"/>
      <c r="H396" s="3"/>
      <c r="I396" s="6"/>
    </row>
    <row r="397" spans="2:9" s="2" customFormat="1" ht="15" customHeight="1">
      <c r="B397" s="1"/>
      <c r="E397" s="3"/>
      <c r="F397" s="4"/>
      <c r="G397" s="5"/>
      <c r="H397" s="3"/>
      <c r="I397" s="6"/>
    </row>
    <row r="398" spans="2:9" s="2" customFormat="1" ht="15" customHeight="1">
      <c r="B398" s="1"/>
      <c r="E398" s="3"/>
      <c r="F398" s="4"/>
      <c r="G398" s="5"/>
      <c r="H398" s="3"/>
      <c r="I398" s="6"/>
    </row>
    <row r="399" spans="2:9" s="2" customFormat="1" ht="15" customHeight="1">
      <c r="B399" s="1"/>
      <c r="E399" s="3"/>
      <c r="F399" s="4"/>
      <c r="G399" s="5"/>
      <c r="H399" s="3"/>
      <c r="I399" s="6"/>
    </row>
    <row r="400" spans="2:9" s="2" customFormat="1" ht="15" customHeight="1">
      <c r="B400" s="1"/>
      <c r="E400" s="3"/>
      <c r="F400" s="4"/>
      <c r="G400" s="5"/>
      <c r="H400" s="3"/>
      <c r="I400" s="6"/>
    </row>
    <row r="401" spans="2:9" s="2" customFormat="1" ht="15" customHeight="1">
      <c r="B401" s="1"/>
      <c r="E401" s="3"/>
      <c r="F401" s="4"/>
      <c r="G401" s="5"/>
      <c r="H401" s="3"/>
      <c r="I401" s="6"/>
    </row>
    <row r="402" spans="2:9" s="2" customFormat="1" ht="15" customHeight="1">
      <c r="B402" s="1"/>
      <c r="E402" s="3"/>
      <c r="F402" s="4"/>
      <c r="G402" s="5"/>
      <c r="H402" s="3"/>
      <c r="I402" s="6"/>
    </row>
    <row r="403" spans="2:9" s="2" customFormat="1" ht="15" customHeight="1">
      <c r="B403" s="1"/>
      <c r="E403" s="3"/>
      <c r="F403" s="4"/>
      <c r="G403" s="5"/>
      <c r="H403" s="3"/>
      <c r="I403" s="6"/>
    </row>
    <row r="404" spans="2:9" s="2" customFormat="1" ht="15" customHeight="1">
      <c r="B404" s="1"/>
      <c r="E404" s="3"/>
      <c r="F404" s="4"/>
      <c r="G404" s="5"/>
      <c r="H404" s="3"/>
      <c r="I404" s="6"/>
    </row>
    <row r="405" spans="2:9" s="2" customFormat="1" ht="15" customHeight="1">
      <c r="B405" s="1"/>
      <c r="E405" s="3"/>
      <c r="F405" s="4"/>
      <c r="G405" s="5"/>
      <c r="H405" s="3"/>
      <c r="I405" s="6"/>
    </row>
    <row r="406" spans="2:9" s="2" customFormat="1" ht="15" customHeight="1">
      <c r="B406" s="1"/>
      <c r="E406" s="3"/>
      <c r="F406" s="4"/>
      <c r="G406" s="5"/>
      <c r="H406" s="3"/>
      <c r="I406" s="6"/>
    </row>
    <row r="407" spans="2:9" s="2" customFormat="1" ht="15" customHeight="1">
      <c r="B407" s="1"/>
      <c r="E407" s="3"/>
      <c r="F407" s="4"/>
      <c r="G407" s="5"/>
      <c r="H407" s="3"/>
      <c r="I407" s="6"/>
    </row>
    <row r="408" spans="2:9" s="2" customFormat="1" ht="15" customHeight="1">
      <c r="B408" s="1"/>
      <c r="E408" s="3"/>
      <c r="F408" s="4"/>
      <c r="G408" s="5"/>
      <c r="H408" s="3"/>
      <c r="I408" s="6"/>
    </row>
    <row r="409" spans="2:9" s="2" customFormat="1" ht="15" customHeight="1">
      <c r="B409" s="1"/>
      <c r="E409" s="3"/>
      <c r="F409" s="4"/>
      <c r="G409" s="5"/>
      <c r="H409" s="3"/>
      <c r="I409" s="6"/>
    </row>
    <row r="410" spans="2:9" s="2" customFormat="1" ht="15" customHeight="1">
      <c r="B410" s="1"/>
      <c r="E410" s="3"/>
      <c r="F410" s="4"/>
      <c r="G410" s="5"/>
      <c r="H410" s="3"/>
      <c r="I410" s="6"/>
    </row>
    <row r="411" spans="2:9" s="2" customFormat="1" ht="15" customHeight="1">
      <c r="B411" s="1"/>
      <c r="E411" s="3"/>
      <c r="F411" s="4"/>
      <c r="G411" s="5"/>
      <c r="H411" s="3"/>
      <c r="I411" s="6"/>
    </row>
    <row r="412" spans="2:9" s="2" customFormat="1" ht="15" customHeight="1">
      <c r="B412" s="1"/>
      <c r="E412" s="3"/>
      <c r="F412" s="4"/>
      <c r="G412" s="5"/>
      <c r="H412" s="3"/>
      <c r="I412" s="6"/>
    </row>
    <row r="413" spans="2:9" s="2" customFormat="1" ht="15" customHeight="1">
      <c r="B413" s="1"/>
      <c r="E413" s="3"/>
      <c r="F413" s="4"/>
      <c r="G413" s="5"/>
      <c r="H413" s="3"/>
      <c r="I413" s="6"/>
    </row>
    <row r="414" spans="2:9" s="2" customFormat="1" ht="15" customHeight="1">
      <c r="B414" s="1"/>
      <c r="E414" s="3"/>
      <c r="F414" s="4"/>
      <c r="G414" s="5"/>
      <c r="H414" s="3"/>
      <c r="I414" s="6"/>
    </row>
    <row r="415" spans="2:9" s="2" customFormat="1" ht="15" customHeight="1">
      <c r="B415" s="1"/>
      <c r="E415" s="3"/>
      <c r="F415" s="4"/>
      <c r="G415" s="5"/>
      <c r="H415" s="3"/>
      <c r="I415" s="6"/>
    </row>
    <row r="416" spans="2:9" s="2" customFormat="1" ht="15" customHeight="1">
      <c r="B416" s="1"/>
      <c r="E416" s="3"/>
      <c r="F416" s="4"/>
      <c r="G416" s="5"/>
      <c r="H416" s="3"/>
      <c r="I416" s="6"/>
    </row>
    <row r="417" spans="2:9" s="2" customFormat="1" ht="15" customHeight="1">
      <c r="B417" s="1"/>
      <c r="E417" s="3"/>
      <c r="F417" s="4"/>
      <c r="G417" s="5"/>
      <c r="H417" s="3"/>
      <c r="I417" s="6"/>
    </row>
    <row r="418" spans="2:9" s="2" customFormat="1" ht="15" customHeight="1">
      <c r="B418" s="1"/>
      <c r="E418" s="3"/>
      <c r="F418" s="4"/>
      <c r="G418" s="5"/>
      <c r="H418" s="3"/>
      <c r="I418" s="6"/>
    </row>
    <row r="419" spans="2:9" s="2" customFormat="1" ht="15" customHeight="1">
      <c r="B419" s="1"/>
      <c r="E419" s="3"/>
      <c r="F419" s="4"/>
      <c r="G419" s="5"/>
      <c r="H419" s="3"/>
      <c r="I419" s="6"/>
    </row>
    <row r="420" spans="2:9" s="2" customFormat="1" ht="15" customHeight="1">
      <c r="B420" s="1"/>
      <c r="E420" s="3"/>
      <c r="F420" s="4"/>
      <c r="G420" s="5"/>
      <c r="H420" s="3"/>
      <c r="I420" s="6"/>
    </row>
    <row r="421" spans="2:9" s="2" customFormat="1" ht="15" customHeight="1">
      <c r="B421" s="1"/>
      <c r="E421" s="3"/>
      <c r="F421" s="4"/>
      <c r="G421" s="5"/>
      <c r="H421" s="3"/>
      <c r="I421" s="6"/>
    </row>
    <row r="422" spans="2:9" s="2" customFormat="1" ht="15" customHeight="1">
      <c r="B422" s="1"/>
      <c r="E422" s="3"/>
      <c r="F422" s="4"/>
      <c r="G422" s="5"/>
      <c r="H422" s="3"/>
      <c r="I422" s="6"/>
    </row>
    <row r="423" spans="2:9" s="2" customFormat="1" ht="15" customHeight="1">
      <c r="B423" s="1"/>
      <c r="E423" s="3"/>
      <c r="F423" s="4"/>
      <c r="G423" s="5"/>
      <c r="H423" s="3"/>
      <c r="I423" s="6"/>
    </row>
    <row r="424" spans="2:9" s="2" customFormat="1" ht="15" customHeight="1">
      <c r="B424" s="1"/>
      <c r="E424" s="3"/>
      <c r="F424" s="4"/>
      <c r="G424" s="5"/>
      <c r="H424" s="3"/>
      <c r="I424" s="6"/>
    </row>
    <row r="425" spans="2:9" s="2" customFormat="1" ht="15" customHeight="1">
      <c r="B425" s="1"/>
      <c r="E425" s="3"/>
      <c r="F425" s="4"/>
      <c r="G425" s="5"/>
      <c r="H425" s="3"/>
      <c r="I425" s="6"/>
    </row>
    <row r="426" spans="2:9" s="2" customFormat="1" ht="15" customHeight="1">
      <c r="B426" s="1"/>
      <c r="E426" s="3"/>
      <c r="F426" s="4"/>
      <c r="G426" s="5"/>
      <c r="H426" s="3"/>
      <c r="I426" s="6"/>
    </row>
    <row r="427" spans="2:9" s="2" customFormat="1" ht="15" customHeight="1">
      <c r="B427" s="1"/>
      <c r="E427" s="3"/>
      <c r="F427" s="4"/>
      <c r="G427" s="5"/>
      <c r="H427" s="3"/>
      <c r="I427" s="6"/>
    </row>
    <row r="428" spans="2:9" s="2" customFormat="1" ht="15" customHeight="1">
      <c r="B428" s="1"/>
      <c r="E428" s="3"/>
      <c r="F428" s="4"/>
      <c r="G428" s="5"/>
      <c r="H428" s="3"/>
      <c r="I428" s="6"/>
    </row>
    <row r="429" spans="2:9" s="2" customFormat="1" ht="15" customHeight="1">
      <c r="B429" s="1"/>
      <c r="E429" s="3"/>
      <c r="F429" s="4"/>
      <c r="G429" s="5"/>
      <c r="H429" s="3"/>
      <c r="I429" s="6"/>
    </row>
    <row r="430" spans="2:9" s="2" customFormat="1" ht="15" customHeight="1">
      <c r="B430" s="1"/>
      <c r="E430" s="3"/>
      <c r="F430" s="4"/>
      <c r="G430" s="5"/>
      <c r="H430" s="3"/>
      <c r="I430" s="6"/>
    </row>
    <row r="431" spans="2:9" s="2" customFormat="1" ht="15" customHeight="1">
      <c r="B431" s="1"/>
      <c r="E431" s="3"/>
      <c r="F431" s="4"/>
      <c r="G431" s="5"/>
      <c r="H431" s="3"/>
      <c r="I431" s="6"/>
    </row>
    <row r="432" spans="2:9" s="2" customFormat="1" ht="15" customHeight="1">
      <c r="B432" s="1"/>
      <c r="E432" s="3"/>
      <c r="F432" s="4"/>
      <c r="G432" s="5"/>
      <c r="H432" s="3"/>
      <c r="I432" s="6"/>
    </row>
    <row r="433" spans="2:9" s="2" customFormat="1" ht="15" customHeight="1">
      <c r="B433" s="1"/>
      <c r="E433" s="3"/>
      <c r="F433" s="4"/>
      <c r="G433" s="5"/>
      <c r="H433" s="3"/>
      <c r="I433" s="6"/>
    </row>
    <row r="434" spans="2:9" s="2" customFormat="1" ht="15" customHeight="1">
      <c r="B434" s="1"/>
      <c r="E434" s="3"/>
      <c r="F434" s="4"/>
      <c r="G434" s="5"/>
      <c r="H434" s="3"/>
      <c r="I434" s="6"/>
    </row>
    <row r="435" spans="2:9" s="2" customFormat="1" ht="15" customHeight="1">
      <c r="B435" s="1"/>
      <c r="E435" s="3"/>
      <c r="F435" s="4"/>
      <c r="G435" s="5"/>
      <c r="H435" s="3"/>
      <c r="I435" s="6"/>
    </row>
    <row r="436" spans="2:9" s="2" customFormat="1" ht="15" customHeight="1">
      <c r="B436" s="1"/>
      <c r="E436" s="3"/>
      <c r="F436" s="4"/>
      <c r="G436" s="5"/>
      <c r="H436" s="3"/>
      <c r="I436" s="6"/>
    </row>
    <row r="437" spans="2:9" s="2" customFormat="1" ht="15" customHeight="1">
      <c r="B437" s="1"/>
      <c r="E437" s="3"/>
      <c r="F437" s="4"/>
      <c r="G437" s="5"/>
      <c r="H437" s="3"/>
      <c r="I437" s="6"/>
    </row>
    <row r="438" spans="2:9" s="2" customFormat="1" ht="15" customHeight="1">
      <c r="B438" s="1"/>
      <c r="E438" s="3"/>
      <c r="F438" s="4"/>
      <c r="G438" s="5"/>
      <c r="H438" s="3"/>
      <c r="I438" s="6"/>
    </row>
    <row r="439" spans="2:9" s="2" customFormat="1" ht="15" customHeight="1">
      <c r="B439" s="1"/>
      <c r="E439" s="3"/>
      <c r="F439" s="4"/>
      <c r="G439" s="5"/>
      <c r="H439" s="3"/>
      <c r="I439" s="6"/>
    </row>
    <row r="440" spans="2:9" s="2" customFormat="1" ht="15" customHeight="1">
      <c r="B440" s="1"/>
      <c r="E440" s="3"/>
      <c r="F440" s="4"/>
      <c r="G440" s="5"/>
      <c r="H440" s="3"/>
      <c r="I440" s="6"/>
    </row>
    <row r="441" spans="2:9" s="2" customFormat="1" ht="15" customHeight="1">
      <c r="B441" s="1"/>
      <c r="E441" s="3"/>
      <c r="F441" s="4"/>
      <c r="G441" s="5"/>
      <c r="H441" s="3"/>
      <c r="I441" s="6"/>
    </row>
    <row r="442" spans="2:9" s="2" customFormat="1" ht="15" customHeight="1">
      <c r="B442" s="1"/>
      <c r="E442" s="3"/>
      <c r="F442" s="4"/>
      <c r="G442" s="5"/>
      <c r="H442" s="3"/>
      <c r="I442" s="6"/>
    </row>
    <row r="443" spans="2:9" s="2" customFormat="1" ht="15" customHeight="1">
      <c r="B443" s="1"/>
      <c r="E443" s="3"/>
      <c r="F443" s="4"/>
      <c r="G443" s="5"/>
      <c r="H443" s="3"/>
      <c r="I443" s="6"/>
    </row>
    <row r="444" spans="2:9" s="2" customFormat="1" ht="15" customHeight="1">
      <c r="B444" s="1"/>
      <c r="E444" s="3"/>
      <c r="F444" s="4"/>
      <c r="G444" s="5"/>
      <c r="H444" s="3"/>
      <c r="I444" s="6"/>
    </row>
    <row r="445" spans="2:9" s="2" customFormat="1" ht="15" customHeight="1">
      <c r="B445" s="1"/>
      <c r="E445" s="3"/>
      <c r="F445" s="4"/>
      <c r="G445" s="5"/>
      <c r="H445" s="3"/>
      <c r="I445" s="6"/>
    </row>
    <row r="446" spans="2:9" s="2" customFormat="1" ht="15" customHeight="1">
      <c r="B446" s="1"/>
      <c r="E446" s="3"/>
      <c r="F446" s="4"/>
      <c r="G446" s="5"/>
      <c r="H446" s="3"/>
      <c r="I446" s="6"/>
    </row>
    <row r="447" spans="2:9" s="2" customFormat="1" ht="15" customHeight="1">
      <c r="B447" s="1"/>
      <c r="E447" s="3"/>
      <c r="F447" s="4"/>
      <c r="G447" s="5"/>
      <c r="H447" s="3"/>
      <c r="I447" s="6"/>
    </row>
    <row r="448" spans="2:9" s="2" customFormat="1" ht="15" customHeight="1">
      <c r="B448" s="1"/>
      <c r="E448" s="3"/>
      <c r="F448" s="4"/>
      <c r="G448" s="5"/>
      <c r="H448" s="3"/>
      <c r="I448" s="6"/>
    </row>
    <row r="449" spans="2:9" s="2" customFormat="1" ht="15" customHeight="1">
      <c r="B449" s="1"/>
      <c r="E449" s="3"/>
      <c r="F449" s="4"/>
      <c r="G449" s="5"/>
      <c r="H449" s="3"/>
      <c r="I449" s="6"/>
    </row>
    <row r="450" spans="2:9" s="2" customFormat="1" ht="15" customHeight="1">
      <c r="B450" s="1"/>
      <c r="E450" s="3"/>
      <c r="F450" s="4"/>
      <c r="G450" s="5"/>
      <c r="H450" s="3"/>
      <c r="I450" s="6"/>
    </row>
    <row r="451" spans="2:9" s="2" customFormat="1" ht="15" customHeight="1">
      <c r="B451" s="1"/>
      <c r="E451" s="3"/>
      <c r="F451" s="4"/>
      <c r="G451" s="5"/>
      <c r="H451" s="3"/>
      <c r="I451" s="6"/>
    </row>
    <row r="452" spans="2:9" s="2" customFormat="1" ht="15" customHeight="1">
      <c r="B452" s="1"/>
      <c r="E452" s="3"/>
      <c r="F452" s="4"/>
      <c r="G452" s="5"/>
      <c r="H452" s="3"/>
      <c r="I452" s="6"/>
    </row>
    <row r="453" spans="2:9" s="2" customFormat="1" ht="15" customHeight="1">
      <c r="B453" s="1"/>
      <c r="E453" s="3"/>
      <c r="F453" s="4"/>
      <c r="G453" s="5"/>
      <c r="H453" s="3"/>
      <c r="I453" s="6"/>
    </row>
    <row r="454" spans="2:9" s="2" customFormat="1" ht="15" customHeight="1">
      <c r="B454" s="1"/>
      <c r="E454" s="3"/>
      <c r="F454" s="4"/>
      <c r="G454" s="5"/>
      <c r="H454" s="3"/>
      <c r="I454" s="6"/>
    </row>
    <row r="455" spans="2:9" s="2" customFormat="1" ht="15" customHeight="1">
      <c r="B455" s="1"/>
      <c r="E455" s="3"/>
      <c r="F455" s="4"/>
      <c r="G455" s="5"/>
      <c r="H455" s="3"/>
      <c r="I455" s="6"/>
    </row>
    <row r="456" spans="2:9" s="2" customFormat="1" ht="15" customHeight="1">
      <c r="B456" s="1"/>
      <c r="E456" s="3"/>
      <c r="F456" s="4"/>
      <c r="G456" s="5"/>
      <c r="H456" s="3"/>
      <c r="I456" s="6"/>
    </row>
    <row r="457" spans="2:9" s="2" customFormat="1" ht="15" customHeight="1">
      <c r="B457" s="1"/>
      <c r="E457" s="3"/>
      <c r="F457" s="4"/>
      <c r="G457" s="5"/>
      <c r="H457" s="3"/>
      <c r="I457" s="6"/>
    </row>
    <row r="458" spans="2:9" s="2" customFormat="1" ht="15" customHeight="1">
      <c r="B458" s="1"/>
      <c r="E458" s="3"/>
      <c r="F458" s="4"/>
      <c r="G458" s="5"/>
      <c r="H458" s="3"/>
      <c r="I458" s="6"/>
    </row>
    <row r="459" spans="2:9" s="2" customFormat="1" ht="15" customHeight="1">
      <c r="B459" s="1"/>
      <c r="E459" s="3"/>
      <c r="F459" s="4"/>
      <c r="G459" s="5"/>
      <c r="H459" s="3"/>
      <c r="I459" s="6"/>
    </row>
    <row r="460" spans="2:9" s="2" customFormat="1" ht="15" customHeight="1">
      <c r="B460" s="1"/>
      <c r="E460" s="3"/>
      <c r="F460" s="4"/>
      <c r="G460" s="5"/>
      <c r="H460" s="3"/>
      <c r="I460" s="6"/>
    </row>
    <row r="461" spans="2:9" s="2" customFormat="1" ht="15" customHeight="1">
      <c r="B461" s="1"/>
      <c r="E461" s="3"/>
      <c r="F461" s="4"/>
      <c r="G461" s="5"/>
      <c r="H461" s="3"/>
      <c r="I461" s="6"/>
    </row>
    <row r="462" spans="2:9" s="2" customFormat="1" ht="15" customHeight="1">
      <c r="B462" s="1"/>
      <c r="E462" s="3"/>
      <c r="F462" s="4"/>
      <c r="G462" s="5"/>
      <c r="H462" s="3"/>
      <c r="I462" s="6"/>
    </row>
    <row r="463" spans="2:9" s="2" customFormat="1" ht="15" customHeight="1">
      <c r="B463" s="1"/>
      <c r="E463" s="3"/>
      <c r="F463" s="4"/>
      <c r="G463" s="5"/>
      <c r="H463" s="3"/>
      <c r="I463" s="6"/>
    </row>
    <row r="464" spans="2:9" s="2" customFormat="1" ht="15" customHeight="1">
      <c r="B464" s="1"/>
      <c r="E464" s="3"/>
      <c r="F464" s="4"/>
      <c r="G464" s="5"/>
      <c r="H464" s="3"/>
      <c r="I464" s="6"/>
    </row>
    <row r="465" spans="2:9" s="2" customFormat="1" ht="15" customHeight="1">
      <c r="B465" s="1"/>
      <c r="E465" s="3"/>
      <c r="F465" s="4"/>
      <c r="G465" s="5"/>
      <c r="H465" s="3"/>
      <c r="I465" s="6"/>
    </row>
    <row r="466" spans="2:9" s="2" customFormat="1" ht="15" customHeight="1">
      <c r="B466" s="1"/>
      <c r="E466" s="3"/>
      <c r="F466" s="4"/>
      <c r="G466" s="5"/>
      <c r="H466" s="3"/>
      <c r="I466" s="6"/>
    </row>
    <row r="467" spans="2:9" s="2" customFormat="1" ht="15" customHeight="1">
      <c r="B467" s="1"/>
      <c r="E467" s="3"/>
      <c r="F467" s="4"/>
      <c r="G467" s="5"/>
      <c r="H467" s="3"/>
      <c r="I467" s="6"/>
    </row>
    <row r="468" spans="2:9" s="2" customFormat="1" ht="15" customHeight="1">
      <c r="B468" s="1"/>
      <c r="E468" s="3"/>
      <c r="F468" s="4"/>
      <c r="G468" s="5"/>
      <c r="H468" s="3"/>
      <c r="I468" s="6"/>
    </row>
    <row r="469" spans="2:9" s="2" customFormat="1" ht="15" customHeight="1">
      <c r="B469" s="1"/>
      <c r="E469" s="3"/>
      <c r="F469" s="4"/>
      <c r="G469" s="5"/>
      <c r="H469" s="3"/>
      <c r="I469" s="6"/>
    </row>
    <row r="470" spans="2:9" s="2" customFormat="1" ht="15" customHeight="1">
      <c r="B470" s="1"/>
      <c r="E470" s="3"/>
      <c r="F470" s="4"/>
      <c r="G470" s="5"/>
      <c r="H470" s="3"/>
      <c r="I470" s="6"/>
    </row>
    <row r="471" spans="2:9" s="2" customFormat="1" ht="15" customHeight="1">
      <c r="B471" s="1"/>
      <c r="E471" s="3"/>
      <c r="F471" s="4"/>
      <c r="G471" s="5"/>
      <c r="H471" s="3"/>
      <c r="I471" s="6"/>
    </row>
    <row r="472" spans="2:9" s="2" customFormat="1" ht="15" customHeight="1">
      <c r="B472" s="1"/>
      <c r="E472" s="3"/>
      <c r="F472" s="4"/>
      <c r="G472" s="5"/>
      <c r="H472" s="3"/>
      <c r="I472" s="6"/>
    </row>
    <row r="473" spans="2:9" s="2" customFormat="1" ht="15" customHeight="1">
      <c r="B473" s="1"/>
      <c r="E473" s="3"/>
      <c r="F473" s="4"/>
      <c r="G473" s="5"/>
      <c r="H473" s="3"/>
      <c r="I473" s="6"/>
    </row>
    <row r="474" spans="2:9" s="2" customFormat="1" ht="15" customHeight="1">
      <c r="B474" s="1"/>
      <c r="E474" s="3"/>
      <c r="F474" s="4"/>
      <c r="G474" s="5"/>
      <c r="H474" s="3"/>
      <c r="I474" s="6"/>
    </row>
    <row r="475" spans="2:9" s="2" customFormat="1" ht="15" customHeight="1">
      <c r="B475" s="1"/>
      <c r="E475" s="3"/>
      <c r="F475" s="4"/>
      <c r="G475" s="5"/>
      <c r="H475" s="3"/>
      <c r="I475" s="6"/>
    </row>
    <row r="476" spans="2:9" s="2" customFormat="1" ht="15" customHeight="1">
      <c r="B476" s="1"/>
      <c r="E476" s="3"/>
      <c r="F476" s="4"/>
      <c r="G476" s="5"/>
      <c r="H476" s="3"/>
      <c r="I476" s="6"/>
    </row>
    <row r="477" spans="2:9" s="2" customFormat="1" ht="15" customHeight="1">
      <c r="B477" s="1"/>
      <c r="E477" s="3"/>
      <c r="F477" s="4"/>
      <c r="G477" s="5"/>
      <c r="H477" s="3"/>
      <c r="I477" s="6"/>
    </row>
    <row r="478" spans="2:9" s="2" customFormat="1" ht="15" customHeight="1">
      <c r="B478" s="1"/>
      <c r="E478" s="3"/>
      <c r="F478" s="4"/>
      <c r="G478" s="5"/>
      <c r="H478" s="3"/>
      <c r="I478" s="6"/>
    </row>
    <row r="479" spans="2:9" s="2" customFormat="1" ht="15" customHeight="1">
      <c r="B479" s="1"/>
      <c r="E479" s="3"/>
      <c r="F479" s="4"/>
      <c r="G479" s="5"/>
      <c r="H479" s="3"/>
      <c r="I479" s="6"/>
    </row>
    <row r="480" spans="2:9" s="2" customFormat="1" ht="15" customHeight="1">
      <c r="B480" s="1"/>
      <c r="E480" s="3"/>
      <c r="F480" s="4"/>
      <c r="G480" s="5"/>
      <c r="H480" s="3"/>
      <c r="I480" s="6"/>
    </row>
    <row r="481" spans="2:9" s="2" customFormat="1" ht="15" customHeight="1">
      <c r="B481" s="1"/>
      <c r="E481" s="3"/>
      <c r="F481" s="4"/>
      <c r="G481" s="5"/>
      <c r="H481" s="3"/>
      <c r="I481" s="6"/>
    </row>
    <row r="482" spans="2:9" s="2" customFormat="1" ht="15" customHeight="1">
      <c r="B482" s="1"/>
      <c r="E482" s="3"/>
      <c r="F482" s="4"/>
      <c r="G482" s="5"/>
      <c r="H482" s="3"/>
      <c r="I482" s="6"/>
    </row>
    <row r="483" spans="2:9" s="2" customFormat="1" ht="15" customHeight="1">
      <c r="B483" s="1"/>
      <c r="E483" s="3"/>
      <c r="F483" s="4"/>
      <c r="G483" s="5"/>
      <c r="H483" s="3"/>
      <c r="I483" s="6"/>
    </row>
    <row r="484" spans="2:9" s="2" customFormat="1" ht="15" customHeight="1">
      <c r="B484" s="1"/>
      <c r="E484" s="3"/>
      <c r="F484" s="4"/>
      <c r="G484" s="5"/>
      <c r="H484" s="3"/>
      <c r="I484" s="6"/>
    </row>
    <row r="485" spans="2:9" s="2" customFormat="1" ht="15" customHeight="1">
      <c r="B485" s="1"/>
      <c r="E485" s="3"/>
      <c r="F485" s="4"/>
      <c r="G485" s="5"/>
      <c r="H485" s="3"/>
      <c r="I485" s="6"/>
    </row>
    <row r="486" spans="2:9" s="2" customFormat="1" ht="15" customHeight="1">
      <c r="B486" s="1"/>
      <c r="E486" s="3"/>
      <c r="F486" s="4"/>
      <c r="G486" s="5"/>
      <c r="H486" s="3"/>
      <c r="I486" s="6"/>
    </row>
    <row r="487" spans="2:9" s="2" customFormat="1" ht="15" customHeight="1">
      <c r="B487" s="1"/>
      <c r="E487" s="3"/>
      <c r="F487" s="4"/>
      <c r="G487" s="5"/>
      <c r="H487" s="3"/>
      <c r="I487" s="6"/>
    </row>
    <row r="488" spans="2:9" s="2" customFormat="1" ht="15" customHeight="1">
      <c r="B488" s="1"/>
      <c r="E488" s="3"/>
      <c r="F488" s="4"/>
      <c r="G488" s="5"/>
      <c r="H488" s="3"/>
      <c r="I488" s="6"/>
    </row>
    <row r="489" spans="2:9" s="2" customFormat="1" ht="15" customHeight="1">
      <c r="B489" s="1"/>
      <c r="E489" s="3"/>
      <c r="F489" s="4"/>
      <c r="G489" s="5"/>
      <c r="H489" s="3"/>
      <c r="I489" s="6"/>
    </row>
    <row r="490" spans="2:9" s="2" customFormat="1" ht="15" customHeight="1">
      <c r="B490" s="1"/>
      <c r="E490" s="3"/>
      <c r="F490" s="4"/>
      <c r="G490" s="5"/>
      <c r="H490" s="3"/>
      <c r="I490" s="6"/>
    </row>
    <row r="491" spans="2:9" s="2" customFormat="1" ht="15" customHeight="1">
      <c r="B491" s="1"/>
      <c r="E491" s="3"/>
      <c r="F491" s="4"/>
      <c r="G491" s="5"/>
      <c r="H491" s="3"/>
      <c r="I491" s="6"/>
    </row>
    <row r="492" spans="2:9" s="2" customFormat="1" ht="15" customHeight="1">
      <c r="B492" s="1"/>
      <c r="E492" s="3"/>
      <c r="F492" s="4"/>
      <c r="G492" s="5"/>
      <c r="H492" s="3"/>
      <c r="I492" s="6"/>
    </row>
    <row r="493" spans="2:9" s="2" customFormat="1" ht="15" customHeight="1">
      <c r="B493" s="1"/>
      <c r="E493" s="3"/>
      <c r="F493" s="4"/>
      <c r="G493" s="5"/>
      <c r="H493" s="3"/>
      <c r="I493" s="6"/>
    </row>
    <row r="494" spans="2:9" s="2" customFormat="1" ht="15" customHeight="1">
      <c r="B494" s="1"/>
      <c r="E494" s="3"/>
      <c r="F494" s="4"/>
      <c r="G494" s="5"/>
      <c r="H494" s="3"/>
      <c r="I494" s="6"/>
    </row>
    <row r="495" spans="2:9" s="2" customFormat="1" ht="15" customHeight="1">
      <c r="B495" s="1"/>
      <c r="E495" s="3"/>
      <c r="F495" s="4"/>
      <c r="G495" s="5"/>
      <c r="H495" s="3"/>
      <c r="I495" s="6"/>
    </row>
    <row r="496" spans="2:9" s="2" customFormat="1" ht="15" customHeight="1">
      <c r="B496" s="1"/>
      <c r="E496" s="3"/>
      <c r="F496" s="4"/>
      <c r="G496" s="5"/>
      <c r="H496" s="3"/>
      <c r="I496" s="6"/>
    </row>
    <row r="497" spans="2:9" s="2" customFormat="1" ht="15" customHeight="1">
      <c r="B497" s="1"/>
      <c r="E497" s="3"/>
      <c r="F497" s="4"/>
      <c r="G497" s="5"/>
      <c r="H497" s="3"/>
      <c r="I497" s="6"/>
    </row>
    <row r="498" spans="2:9" s="2" customFormat="1" ht="15" customHeight="1">
      <c r="B498" s="1"/>
      <c r="E498" s="3"/>
      <c r="F498" s="4"/>
      <c r="G498" s="5"/>
      <c r="H498" s="3"/>
      <c r="I498" s="6"/>
    </row>
    <row r="499" spans="2:9" s="2" customFormat="1" ht="15" customHeight="1">
      <c r="B499" s="1"/>
      <c r="E499" s="3"/>
      <c r="F499" s="4"/>
      <c r="G499" s="5"/>
      <c r="H499" s="3"/>
      <c r="I499" s="6"/>
    </row>
    <row r="500" spans="2:9" s="2" customFormat="1" ht="15" customHeight="1">
      <c r="B500" s="1"/>
      <c r="E500" s="3"/>
      <c r="F500" s="4"/>
      <c r="G500" s="5"/>
      <c r="H500" s="3"/>
      <c r="I500" s="6"/>
    </row>
    <row r="501" spans="2:9" s="2" customFormat="1" ht="15" customHeight="1">
      <c r="B501" s="1"/>
      <c r="E501" s="3"/>
      <c r="F501" s="4"/>
      <c r="G501" s="5"/>
      <c r="H501" s="3"/>
      <c r="I501" s="6"/>
    </row>
    <row r="502" spans="2:9" s="2" customFormat="1" ht="15" customHeight="1">
      <c r="B502" s="1"/>
      <c r="E502" s="3"/>
      <c r="F502" s="4"/>
      <c r="G502" s="5"/>
      <c r="H502" s="3"/>
      <c r="I502" s="6"/>
    </row>
    <row r="503" spans="2:9" s="2" customFormat="1" ht="15" customHeight="1">
      <c r="B503" s="1"/>
      <c r="E503" s="3"/>
      <c r="F503" s="4"/>
      <c r="G503" s="5"/>
      <c r="H503" s="3"/>
      <c r="I503" s="6"/>
    </row>
    <row r="504" spans="2:9" s="2" customFormat="1" ht="15" customHeight="1">
      <c r="B504" s="1"/>
      <c r="E504" s="3"/>
      <c r="F504" s="4"/>
      <c r="G504" s="5"/>
      <c r="H504" s="3"/>
      <c r="I504" s="6"/>
    </row>
    <row r="505" spans="2:9" s="2" customFormat="1" ht="15" customHeight="1">
      <c r="B505" s="1"/>
      <c r="E505" s="3"/>
      <c r="F505" s="4"/>
      <c r="G505" s="5"/>
      <c r="H505" s="3"/>
      <c r="I505" s="6"/>
    </row>
    <row r="506" spans="2:9" s="2" customFormat="1" ht="15" customHeight="1">
      <c r="B506" s="1"/>
      <c r="E506" s="3"/>
      <c r="F506" s="4"/>
      <c r="G506" s="5"/>
      <c r="H506" s="3"/>
      <c r="I506" s="6"/>
    </row>
    <row r="507" spans="2:9" s="2" customFormat="1" ht="15" customHeight="1">
      <c r="B507" s="1"/>
      <c r="E507" s="3"/>
      <c r="F507" s="4"/>
      <c r="G507" s="5"/>
      <c r="H507" s="3"/>
      <c r="I507" s="6"/>
    </row>
    <row r="508" spans="2:9" s="2" customFormat="1" ht="15" customHeight="1">
      <c r="B508" s="1"/>
      <c r="E508" s="3"/>
      <c r="F508" s="4"/>
      <c r="G508" s="5"/>
      <c r="H508" s="3"/>
      <c r="I508" s="6"/>
    </row>
    <row r="509" spans="2:9" s="2" customFormat="1" ht="15" customHeight="1">
      <c r="B509" s="1"/>
      <c r="E509" s="3"/>
      <c r="F509" s="4"/>
      <c r="G509" s="5"/>
      <c r="H509" s="3"/>
      <c r="I509" s="6"/>
    </row>
    <row r="510" spans="2:9" s="2" customFormat="1" ht="15" customHeight="1">
      <c r="B510" s="1"/>
      <c r="E510" s="3"/>
      <c r="F510" s="4"/>
      <c r="G510" s="5"/>
      <c r="H510" s="3"/>
      <c r="I510" s="6"/>
    </row>
    <row r="511" spans="2:9" s="2" customFormat="1" ht="15" customHeight="1">
      <c r="B511" s="1"/>
      <c r="E511" s="3"/>
      <c r="F511" s="4"/>
      <c r="G511" s="5"/>
      <c r="H511" s="3"/>
      <c r="I511" s="6"/>
    </row>
    <row r="512" spans="2:9" s="2" customFormat="1" ht="15" customHeight="1">
      <c r="B512" s="1"/>
      <c r="E512" s="3"/>
      <c r="F512" s="4"/>
      <c r="G512" s="5"/>
      <c r="H512" s="3"/>
      <c r="I512" s="6"/>
    </row>
    <row r="513" spans="2:9" s="2" customFormat="1" ht="15" customHeight="1">
      <c r="B513" s="1"/>
      <c r="E513" s="3"/>
      <c r="F513" s="4"/>
      <c r="G513" s="5"/>
      <c r="H513" s="3"/>
      <c r="I513" s="6"/>
    </row>
    <row r="514" spans="2:9" s="2" customFormat="1" ht="15" customHeight="1">
      <c r="B514" s="1"/>
      <c r="E514" s="3"/>
      <c r="F514" s="4"/>
      <c r="G514" s="5"/>
      <c r="H514" s="3"/>
      <c r="I514" s="6"/>
    </row>
    <row r="515" spans="2:9" s="2" customFormat="1" ht="15" customHeight="1">
      <c r="B515" s="1"/>
      <c r="E515" s="3"/>
      <c r="F515" s="4"/>
      <c r="G515" s="5"/>
      <c r="H515" s="3"/>
      <c r="I515" s="6"/>
    </row>
    <row r="516" spans="2:9" s="2" customFormat="1" ht="15" customHeight="1">
      <c r="B516" s="1"/>
      <c r="E516" s="3"/>
      <c r="F516" s="4"/>
      <c r="G516" s="5"/>
      <c r="H516" s="3"/>
      <c r="I516" s="6"/>
    </row>
    <row r="517" spans="2:9" s="2" customFormat="1" ht="15" customHeight="1">
      <c r="B517" s="1"/>
      <c r="E517" s="3"/>
      <c r="F517" s="4"/>
      <c r="G517" s="5"/>
      <c r="H517" s="3"/>
      <c r="I517" s="6"/>
    </row>
    <row r="518" spans="2:9" s="2" customFormat="1" ht="15" customHeight="1">
      <c r="B518" s="1"/>
      <c r="E518" s="3"/>
      <c r="F518" s="4"/>
      <c r="G518" s="5"/>
      <c r="H518" s="3"/>
      <c r="I518" s="6"/>
    </row>
    <row r="519" spans="2:9" s="2" customFormat="1" ht="15" customHeight="1">
      <c r="B519" s="1"/>
      <c r="E519" s="3"/>
      <c r="F519" s="4"/>
      <c r="G519" s="5"/>
      <c r="H519" s="3"/>
      <c r="I519" s="6"/>
    </row>
    <row r="520" spans="2:9" s="2" customFormat="1" ht="15" customHeight="1">
      <c r="B520" s="1"/>
      <c r="E520" s="3"/>
      <c r="F520" s="4"/>
      <c r="G520" s="5"/>
      <c r="H520" s="3"/>
      <c r="I520" s="6"/>
    </row>
    <row r="521" spans="2:9" s="2" customFormat="1" ht="15" customHeight="1">
      <c r="B521" s="1"/>
      <c r="E521" s="3"/>
      <c r="F521" s="4"/>
      <c r="G521" s="5"/>
      <c r="H521" s="3"/>
      <c r="I521" s="6"/>
    </row>
    <row r="522" spans="2:9" s="2" customFormat="1" ht="15" customHeight="1">
      <c r="B522" s="1"/>
      <c r="E522" s="3"/>
      <c r="F522" s="4"/>
      <c r="G522" s="5"/>
      <c r="H522" s="3"/>
      <c r="I522" s="6"/>
    </row>
    <row r="523" spans="2:9" s="2" customFormat="1" ht="15" customHeight="1">
      <c r="B523" s="1"/>
      <c r="E523" s="3"/>
      <c r="F523" s="4"/>
      <c r="G523" s="5"/>
      <c r="H523" s="3"/>
      <c r="I523" s="6"/>
    </row>
    <row r="524" spans="2:9" s="2" customFormat="1" ht="15" customHeight="1">
      <c r="B524" s="1"/>
      <c r="E524" s="3"/>
      <c r="F524" s="4"/>
      <c r="G524" s="5"/>
      <c r="H524" s="3"/>
      <c r="I524" s="6"/>
    </row>
    <row r="525" spans="2:9" s="2" customFormat="1" ht="15" customHeight="1">
      <c r="B525" s="1"/>
      <c r="E525" s="3"/>
      <c r="F525" s="4"/>
      <c r="G525" s="5"/>
      <c r="H525" s="3"/>
      <c r="I525" s="6"/>
    </row>
    <row r="526" spans="2:9" s="2" customFormat="1" ht="15" customHeight="1">
      <c r="B526" s="1"/>
      <c r="E526" s="3"/>
      <c r="F526" s="4"/>
      <c r="G526" s="5"/>
      <c r="H526" s="3"/>
      <c r="I526" s="6"/>
    </row>
    <row r="527" spans="2:9" s="2" customFormat="1" ht="15" customHeight="1">
      <c r="B527" s="1"/>
      <c r="E527" s="3"/>
      <c r="F527" s="4"/>
      <c r="G527" s="5"/>
      <c r="H527" s="3"/>
      <c r="I527" s="6"/>
    </row>
    <row r="528" spans="2:9" s="2" customFormat="1" ht="15" customHeight="1">
      <c r="B528" s="1"/>
      <c r="E528" s="3"/>
      <c r="F528" s="4"/>
      <c r="G528" s="5"/>
      <c r="H528" s="3"/>
      <c r="I528" s="6"/>
    </row>
    <row r="529" spans="2:9" s="2" customFormat="1" ht="15" customHeight="1">
      <c r="B529" s="1"/>
      <c r="E529" s="3"/>
      <c r="F529" s="4"/>
      <c r="G529" s="5"/>
      <c r="H529" s="3"/>
      <c r="I529" s="6"/>
    </row>
    <row r="530" spans="2:9" s="2" customFormat="1" ht="15" customHeight="1">
      <c r="B530" s="1"/>
      <c r="E530" s="3"/>
      <c r="F530" s="4"/>
      <c r="G530" s="5"/>
      <c r="H530" s="3"/>
      <c r="I530" s="6"/>
    </row>
    <row r="531" spans="2:9" s="2" customFormat="1" ht="15" customHeight="1">
      <c r="B531" s="1"/>
      <c r="E531" s="3"/>
      <c r="F531" s="4"/>
      <c r="G531" s="5"/>
      <c r="H531" s="3"/>
      <c r="I531" s="6"/>
    </row>
    <row r="532" spans="2:9" s="2" customFormat="1" ht="15" customHeight="1">
      <c r="B532" s="1"/>
      <c r="E532" s="3"/>
      <c r="F532" s="4"/>
      <c r="G532" s="5"/>
      <c r="H532" s="3"/>
      <c r="I532" s="6"/>
    </row>
    <row r="533" spans="2:9" s="2" customFormat="1" ht="15" customHeight="1">
      <c r="B533" s="1"/>
      <c r="E533" s="3"/>
      <c r="F533" s="4"/>
      <c r="G533" s="5"/>
      <c r="H533" s="3"/>
      <c r="I533" s="6"/>
    </row>
    <row r="534" spans="2:9" s="2" customFormat="1" ht="15" customHeight="1">
      <c r="B534" s="1"/>
      <c r="E534" s="3"/>
      <c r="F534" s="4"/>
      <c r="G534" s="5"/>
      <c r="H534" s="3"/>
      <c r="I534" s="6"/>
    </row>
    <row r="535" spans="2:9" s="2" customFormat="1" ht="15" customHeight="1">
      <c r="B535" s="1"/>
      <c r="E535" s="3"/>
      <c r="F535" s="4"/>
      <c r="G535" s="5"/>
      <c r="H535" s="3"/>
      <c r="I535" s="6"/>
    </row>
    <row r="536" spans="2:9" s="2" customFormat="1" ht="15" customHeight="1">
      <c r="B536" s="1"/>
      <c r="E536" s="3"/>
      <c r="F536" s="4"/>
      <c r="G536" s="5"/>
      <c r="H536" s="3"/>
      <c r="I536" s="6"/>
    </row>
    <row r="537" spans="2:9" s="2" customFormat="1" ht="15" customHeight="1">
      <c r="B537" s="1"/>
      <c r="E537" s="3"/>
      <c r="F537" s="4"/>
      <c r="G537" s="5"/>
      <c r="H537" s="3"/>
      <c r="I537" s="6"/>
    </row>
    <row r="538" spans="2:9" s="2" customFormat="1" ht="15" customHeight="1">
      <c r="B538" s="1"/>
      <c r="E538" s="3"/>
      <c r="F538" s="4"/>
      <c r="G538" s="5"/>
      <c r="H538" s="3"/>
      <c r="I538" s="6"/>
    </row>
    <row r="539" spans="2:9" s="2" customFormat="1" ht="15" customHeight="1">
      <c r="B539" s="1"/>
      <c r="E539" s="3"/>
      <c r="F539" s="4"/>
      <c r="G539" s="5"/>
      <c r="H539" s="3"/>
      <c r="I539" s="6"/>
    </row>
    <row r="540" spans="2:9" s="2" customFormat="1" ht="15" customHeight="1">
      <c r="B540" s="1"/>
      <c r="E540" s="3"/>
      <c r="F540" s="4"/>
      <c r="G540" s="5"/>
      <c r="H540" s="3"/>
      <c r="I540" s="6"/>
    </row>
    <row r="541" spans="2:9" s="2" customFormat="1" ht="15" customHeight="1">
      <c r="B541" s="1"/>
      <c r="E541" s="3"/>
      <c r="F541" s="4"/>
      <c r="G541" s="5"/>
      <c r="H541" s="3"/>
      <c r="I541" s="6"/>
    </row>
    <row r="542" spans="2:9" s="2" customFormat="1" ht="15" customHeight="1">
      <c r="B542" s="1"/>
      <c r="E542" s="3"/>
      <c r="F542" s="4"/>
      <c r="G542" s="5"/>
      <c r="H542" s="3"/>
      <c r="I542" s="6"/>
    </row>
    <row r="543" spans="2:9" s="2" customFormat="1" ht="15" customHeight="1">
      <c r="B543" s="1"/>
      <c r="E543" s="3"/>
      <c r="F543" s="4"/>
      <c r="G543" s="5"/>
      <c r="H543" s="3"/>
      <c r="I543" s="6"/>
    </row>
    <row r="544" spans="2:9" s="2" customFormat="1" ht="15" customHeight="1">
      <c r="B544" s="1"/>
      <c r="E544" s="3"/>
      <c r="F544" s="4"/>
      <c r="G544" s="5"/>
      <c r="H544" s="3"/>
      <c r="I544" s="6"/>
    </row>
    <row r="545" spans="2:9" s="2" customFormat="1" ht="15" customHeight="1">
      <c r="B545" s="1"/>
      <c r="E545" s="3"/>
      <c r="F545" s="4"/>
      <c r="G545" s="5"/>
      <c r="H545" s="3"/>
      <c r="I545" s="6"/>
    </row>
    <row r="546" spans="2:9" s="2" customFormat="1" ht="15" customHeight="1">
      <c r="B546" s="1"/>
      <c r="E546" s="3"/>
      <c r="F546" s="4"/>
      <c r="G546" s="5"/>
      <c r="H546" s="3"/>
      <c r="I546" s="6"/>
    </row>
    <row r="547" spans="2:9" s="2" customFormat="1" ht="15" customHeight="1">
      <c r="B547" s="1"/>
      <c r="E547" s="3"/>
      <c r="F547" s="4"/>
      <c r="G547" s="5"/>
      <c r="H547" s="3"/>
      <c r="I547" s="6"/>
    </row>
    <row r="548" spans="2:9" s="2" customFormat="1" ht="15" customHeight="1">
      <c r="B548" s="1"/>
      <c r="E548" s="3"/>
      <c r="F548" s="4"/>
      <c r="G548" s="5"/>
      <c r="H548" s="3"/>
      <c r="I548" s="6"/>
    </row>
    <row r="549" spans="2:9" s="2" customFormat="1" ht="15" customHeight="1">
      <c r="B549" s="1"/>
      <c r="E549" s="3"/>
      <c r="F549" s="4"/>
      <c r="G549" s="5"/>
      <c r="H549" s="3"/>
      <c r="I549" s="6"/>
    </row>
    <row r="550" spans="2:9" s="2" customFormat="1" ht="15" customHeight="1">
      <c r="B550" s="1"/>
      <c r="E550" s="3"/>
      <c r="F550" s="4"/>
      <c r="G550" s="5"/>
      <c r="H550" s="3"/>
      <c r="I550" s="6"/>
    </row>
    <row r="551" spans="2:9" s="2" customFormat="1" ht="15" customHeight="1">
      <c r="B551" s="1"/>
      <c r="E551" s="3"/>
      <c r="F551" s="4"/>
      <c r="G551" s="5"/>
      <c r="H551" s="3"/>
      <c r="I551" s="6"/>
    </row>
    <row r="552" spans="2:9" s="2" customFormat="1" ht="15" customHeight="1">
      <c r="B552" s="1"/>
      <c r="E552" s="3"/>
      <c r="F552" s="4"/>
      <c r="G552" s="5"/>
      <c r="H552" s="3"/>
      <c r="I552" s="6"/>
    </row>
    <row r="553" spans="2:9" s="2" customFormat="1" ht="15" customHeight="1">
      <c r="B553" s="1"/>
      <c r="E553" s="3"/>
      <c r="F553" s="4"/>
      <c r="G553" s="5"/>
      <c r="H553" s="3"/>
      <c r="I553" s="6"/>
    </row>
    <row r="554" spans="2:9" s="2" customFormat="1" ht="15" customHeight="1">
      <c r="B554" s="1"/>
      <c r="E554" s="3"/>
      <c r="F554" s="4"/>
      <c r="G554" s="5"/>
      <c r="H554" s="3"/>
      <c r="I554" s="6"/>
    </row>
    <row r="555" spans="2:9" s="2" customFormat="1" ht="15" customHeight="1">
      <c r="B555" s="1"/>
      <c r="E555" s="3"/>
      <c r="F555" s="4"/>
      <c r="G555" s="5"/>
      <c r="H555" s="3"/>
      <c r="I555" s="6"/>
    </row>
    <row r="556" spans="2:9" s="2" customFormat="1" ht="15" customHeight="1">
      <c r="B556" s="1"/>
      <c r="E556" s="3"/>
      <c r="F556" s="4"/>
      <c r="G556" s="5"/>
      <c r="H556" s="3"/>
      <c r="I556" s="6"/>
    </row>
    <row r="557" spans="2:9" s="2" customFormat="1" ht="15" customHeight="1">
      <c r="B557" s="1"/>
      <c r="E557" s="3"/>
      <c r="F557" s="4"/>
      <c r="G557" s="5"/>
      <c r="H557" s="3"/>
      <c r="I557" s="6"/>
    </row>
    <row r="558" spans="2:9" s="2" customFormat="1" ht="15" customHeight="1">
      <c r="B558" s="1"/>
      <c r="E558" s="3"/>
      <c r="F558" s="4"/>
      <c r="G558" s="5"/>
      <c r="H558" s="3"/>
      <c r="I558" s="6"/>
    </row>
    <row r="559" spans="2:9" s="2" customFormat="1" ht="15" customHeight="1">
      <c r="B559" s="1"/>
      <c r="E559" s="3"/>
      <c r="F559" s="4"/>
      <c r="G559" s="5"/>
      <c r="H559" s="3"/>
      <c r="I559" s="6"/>
    </row>
    <row r="560" spans="2:9" s="2" customFormat="1" ht="15" customHeight="1">
      <c r="B560" s="1"/>
      <c r="E560" s="3"/>
      <c r="F560" s="4"/>
      <c r="G560" s="5"/>
      <c r="H560" s="3"/>
      <c r="I560" s="6"/>
    </row>
    <row r="561" spans="2:9" s="2" customFormat="1" ht="15" customHeight="1">
      <c r="B561" s="1"/>
      <c r="E561" s="3"/>
      <c r="F561" s="4"/>
      <c r="G561" s="5"/>
      <c r="H561" s="3"/>
      <c r="I561" s="6"/>
    </row>
    <row r="562" spans="2:9" s="2" customFormat="1" ht="15" customHeight="1">
      <c r="B562" s="1"/>
      <c r="E562" s="3"/>
      <c r="F562" s="4"/>
      <c r="G562" s="5"/>
      <c r="H562" s="3"/>
      <c r="I562" s="6"/>
    </row>
    <row r="563" spans="2:9" s="2" customFormat="1" ht="15" customHeight="1">
      <c r="B563" s="1"/>
      <c r="E563" s="3"/>
      <c r="F563" s="4"/>
      <c r="G563" s="5"/>
      <c r="H563" s="3"/>
      <c r="I563" s="6"/>
    </row>
    <row r="564" spans="2:9" s="2" customFormat="1" ht="15" customHeight="1">
      <c r="B564" s="1"/>
      <c r="E564" s="3"/>
      <c r="F564" s="4"/>
      <c r="G564" s="5"/>
      <c r="H564" s="3"/>
      <c r="I564" s="6"/>
    </row>
    <row r="565" spans="2:9" s="2" customFormat="1" ht="15" customHeight="1">
      <c r="B565" s="1"/>
      <c r="E565" s="3"/>
      <c r="F565" s="4"/>
      <c r="G565" s="5"/>
      <c r="H565" s="3"/>
      <c r="I565" s="6"/>
    </row>
    <row r="566" spans="2:9" s="2" customFormat="1" ht="15" customHeight="1">
      <c r="B566" s="1"/>
      <c r="E566" s="3"/>
      <c r="F566" s="4"/>
      <c r="G566" s="5"/>
      <c r="H566" s="3"/>
      <c r="I566" s="6"/>
    </row>
    <row r="567" spans="2:9" s="2" customFormat="1" ht="15" customHeight="1">
      <c r="B567" s="1"/>
      <c r="E567" s="3"/>
      <c r="F567" s="4"/>
      <c r="G567" s="5"/>
      <c r="H567" s="3"/>
      <c r="I567" s="6"/>
    </row>
    <row r="568" spans="2:9" s="2" customFormat="1" ht="15" customHeight="1">
      <c r="B568" s="1"/>
      <c r="E568" s="3"/>
      <c r="F568" s="4"/>
      <c r="G568" s="5"/>
      <c r="H568" s="3"/>
      <c r="I568" s="6"/>
    </row>
    <row r="569" spans="2:9" s="2" customFormat="1" ht="15" customHeight="1">
      <c r="B569" s="1"/>
      <c r="E569" s="3"/>
      <c r="F569" s="4"/>
      <c r="G569" s="5"/>
      <c r="H569" s="3"/>
      <c r="I569" s="6"/>
    </row>
    <row r="570" spans="2:9" s="2" customFormat="1" ht="15" customHeight="1">
      <c r="B570" s="1"/>
      <c r="E570" s="3"/>
      <c r="F570" s="4"/>
      <c r="G570" s="5"/>
      <c r="H570" s="3"/>
      <c r="I570" s="6"/>
    </row>
    <row r="571" spans="2:9" s="2" customFormat="1" ht="15" customHeight="1">
      <c r="B571" s="1"/>
      <c r="E571" s="3"/>
      <c r="F571" s="4"/>
      <c r="G571" s="5"/>
      <c r="H571" s="3"/>
      <c r="I571" s="6"/>
    </row>
    <row r="572" spans="2:9" s="2" customFormat="1" ht="15" customHeight="1">
      <c r="B572" s="1"/>
      <c r="E572" s="3"/>
      <c r="F572" s="4"/>
      <c r="G572" s="5"/>
      <c r="H572" s="3"/>
      <c r="I572" s="6"/>
    </row>
    <row r="573" spans="2:9" s="2" customFormat="1" ht="15" customHeight="1">
      <c r="B573" s="1"/>
      <c r="E573" s="3"/>
      <c r="F573" s="4"/>
      <c r="G573" s="5"/>
      <c r="H573" s="3"/>
      <c r="I573" s="6"/>
    </row>
    <row r="574" spans="2:9" s="2" customFormat="1" ht="15" customHeight="1">
      <c r="B574" s="1"/>
      <c r="E574" s="3"/>
      <c r="F574" s="4"/>
      <c r="G574" s="5"/>
      <c r="H574" s="3"/>
      <c r="I574" s="6"/>
    </row>
    <row r="575" spans="2:9" s="2" customFormat="1" ht="15" customHeight="1">
      <c r="B575" s="1"/>
      <c r="E575" s="3"/>
      <c r="F575" s="4"/>
      <c r="G575" s="5"/>
      <c r="H575" s="3"/>
      <c r="I575" s="6"/>
    </row>
    <row r="576" spans="2:9" s="2" customFormat="1" ht="15" customHeight="1">
      <c r="B576" s="1"/>
      <c r="E576" s="3"/>
      <c r="F576" s="4"/>
      <c r="G576" s="5"/>
      <c r="H576" s="3"/>
      <c r="I576" s="6"/>
    </row>
    <row r="577" spans="2:9" s="2" customFormat="1" ht="15" customHeight="1">
      <c r="B577" s="1"/>
      <c r="E577" s="3"/>
      <c r="F577" s="4"/>
      <c r="G577" s="5"/>
      <c r="H577" s="3"/>
      <c r="I577" s="6"/>
    </row>
    <row r="578" spans="2:9" s="2" customFormat="1" ht="15" customHeight="1">
      <c r="B578" s="1"/>
      <c r="E578" s="3"/>
      <c r="F578" s="4"/>
      <c r="G578" s="5"/>
      <c r="H578" s="3"/>
      <c r="I578" s="6"/>
    </row>
    <row r="579" spans="2:9" s="2" customFormat="1" ht="15" customHeight="1">
      <c r="B579" s="1"/>
      <c r="E579" s="3"/>
      <c r="F579" s="4"/>
      <c r="G579" s="5"/>
      <c r="H579" s="3"/>
      <c r="I579" s="6"/>
    </row>
    <row r="580" spans="2:9" s="2" customFormat="1" ht="15" customHeight="1">
      <c r="B580" s="1"/>
      <c r="E580" s="3"/>
      <c r="F580" s="4"/>
      <c r="G580" s="5"/>
      <c r="H580" s="3"/>
      <c r="I580" s="6"/>
    </row>
    <row r="581" spans="2:9" s="2" customFormat="1" ht="15" customHeight="1">
      <c r="B581" s="1"/>
      <c r="E581" s="3"/>
      <c r="F581" s="4"/>
      <c r="G581" s="5"/>
      <c r="H581" s="3"/>
      <c r="I581" s="6"/>
    </row>
    <row r="582" spans="2:9" s="2" customFormat="1" ht="15" customHeight="1">
      <c r="B582" s="1"/>
      <c r="E582" s="3"/>
      <c r="F582" s="4"/>
      <c r="G582" s="5"/>
      <c r="H582" s="3"/>
      <c r="I582" s="6"/>
    </row>
    <row r="583" spans="2:9" s="2" customFormat="1" ht="15" customHeight="1">
      <c r="B583" s="1"/>
      <c r="E583" s="3"/>
      <c r="F583" s="4"/>
      <c r="G583" s="5"/>
      <c r="H583" s="3"/>
      <c r="I583" s="6"/>
    </row>
    <row r="584" spans="2:9" s="2" customFormat="1" ht="15" customHeight="1">
      <c r="B584" s="1"/>
      <c r="E584" s="3"/>
      <c r="F584" s="4"/>
      <c r="G584" s="5"/>
      <c r="H584" s="3"/>
      <c r="I584" s="6"/>
    </row>
    <row r="585" spans="2:9" s="2" customFormat="1" ht="15" customHeight="1">
      <c r="B585" s="1"/>
      <c r="E585" s="3"/>
      <c r="F585" s="4"/>
      <c r="G585" s="5"/>
      <c r="H585" s="3"/>
      <c r="I585" s="6"/>
    </row>
    <row r="586" spans="2:9" s="2" customFormat="1" ht="15" customHeight="1">
      <c r="B586" s="1"/>
      <c r="E586" s="3"/>
      <c r="F586" s="4"/>
      <c r="G586" s="5"/>
      <c r="H586" s="3"/>
      <c r="I586" s="6"/>
    </row>
    <row r="587" spans="2:9" s="2" customFormat="1" ht="15" customHeight="1">
      <c r="B587" s="1"/>
      <c r="E587" s="3"/>
      <c r="F587" s="4"/>
      <c r="G587" s="5"/>
      <c r="H587" s="3"/>
      <c r="I587" s="6"/>
    </row>
    <row r="588" spans="2:9" s="2" customFormat="1" ht="15" customHeight="1">
      <c r="B588" s="1"/>
      <c r="E588" s="3"/>
      <c r="F588" s="4"/>
      <c r="G588" s="5"/>
      <c r="H588" s="3"/>
      <c r="I588" s="6"/>
    </row>
    <row r="589" spans="2:9" s="2" customFormat="1" ht="15" customHeight="1">
      <c r="B589" s="1"/>
      <c r="E589" s="3"/>
      <c r="F589" s="4"/>
      <c r="G589" s="5"/>
      <c r="H589" s="3"/>
      <c r="I589" s="6"/>
    </row>
    <row r="590" spans="2:9" s="2" customFormat="1" ht="15" customHeight="1">
      <c r="B590" s="1"/>
      <c r="E590" s="3"/>
      <c r="F590" s="4"/>
      <c r="G590" s="5"/>
      <c r="H590" s="3"/>
      <c r="I590" s="6"/>
    </row>
    <row r="591" spans="2:9" s="2" customFormat="1" ht="15" customHeight="1">
      <c r="B591" s="1"/>
      <c r="E591" s="3"/>
      <c r="F591" s="4"/>
      <c r="G591" s="5"/>
      <c r="H591" s="3"/>
      <c r="I591" s="6"/>
    </row>
    <row r="592" spans="2:9" s="2" customFormat="1" ht="15" customHeight="1">
      <c r="B592" s="1"/>
      <c r="E592" s="3"/>
      <c r="F592" s="4"/>
      <c r="G592" s="5"/>
      <c r="H592" s="3"/>
      <c r="I592" s="6"/>
    </row>
    <row r="593" spans="2:9" s="2" customFormat="1" ht="15" customHeight="1">
      <c r="B593" s="1"/>
      <c r="E593" s="3"/>
      <c r="F593" s="4"/>
      <c r="G593" s="5"/>
      <c r="H593" s="3"/>
      <c r="I593" s="6"/>
    </row>
    <row r="594" spans="2:9" s="2" customFormat="1" ht="15" customHeight="1">
      <c r="B594" s="1"/>
      <c r="E594" s="3"/>
      <c r="F594" s="4"/>
      <c r="G594" s="5"/>
      <c r="H594" s="3"/>
      <c r="I594" s="6"/>
    </row>
    <row r="595" spans="2:9" s="2" customFormat="1" ht="15" customHeight="1">
      <c r="B595" s="1"/>
      <c r="E595" s="3"/>
      <c r="F595" s="4"/>
      <c r="G595" s="5"/>
      <c r="H595" s="3"/>
      <c r="I595" s="6"/>
    </row>
    <row r="596" spans="2:9" s="2" customFormat="1" ht="15" customHeight="1">
      <c r="B596" s="1"/>
      <c r="E596" s="3"/>
      <c r="F596" s="4"/>
      <c r="G596" s="5"/>
      <c r="H596" s="3"/>
      <c r="I596" s="6"/>
    </row>
    <row r="597" spans="2:9" s="2" customFormat="1" ht="15" customHeight="1">
      <c r="B597" s="1"/>
      <c r="E597" s="3"/>
      <c r="F597" s="4"/>
      <c r="G597" s="5"/>
      <c r="H597" s="3"/>
      <c r="I597" s="6"/>
    </row>
    <row r="598" spans="2:9" s="2" customFormat="1" ht="15" customHeight="1">
      <c r="B598" s="1"/>
      <c r="E598" s="3"/>
      <c r="F598" s="4"/>
      <c r="G598" s="5"/>
      <c r="H598" s="3"/>
      <c r="I598" s="6"/>
    </row>
    <row r="599" spans="2:9" s="2" customFormat="1" ht="15" customHeight="1">
      <c r="B599" s="1"/>
      <c r="E599" s="3"/>
      <c r="F599" s="4"/>
      <c r="G599" s="5"/>
      <c r="H599" s="3"/>
      <c r="I599" s="6"/>
    </row>
    <row r="600" spans="2:9" s="2" customFormat="1" ht="15" customHeight="1">
      <c r="B600" s="1"/>
      <c r="E600" s="3"/>
      <c r="F600" s="4"/>
      <c r="G600" s="5"/>
      <c r="H600" s="3"/>
      <c r="I600" s="6"/>
    </row>
    <row r="601" spans="2:9" s="2" customFormat="1" ht="15" customHeight="1">
      <c r="B601" s="1"/>
      <c r="E601" s="3"/>
      <c r="F601" s="4"/>
      <c r="G601" s="5"/>
      <c r="H601" s="3"/>
      <c r="I601" s="6"/>
    </row>
    <row r="602" spans="2:9" s="2" customFormat="1" ht="15" customHeight="1">
      <c r="B602" s="1"/>
      <c r="E602" s="3"/>
      <c r="F602" s="4"/>
      <c r="G602" s="5"/>
      <c r="H602" s="3"/>
      <c r="I602" s="6"/>
    </row>
    <row r="603" spans="2:9" s="2" customFormat="1" ht="15" customHeight="1">
      <c r="B603" s="1"/>
      <c r="E603" s="3"/>
      <c r="F603" s="4"/>
      <c r="G603" s="5"/>
      <c r="H603" s="3"/>
      <c r="I603" s="6"/>
    </row>
    <row r="604" spans="2:9" s="2" customFormat="1" ht="15" customHeight="1">
      <c r="B604" s="1"/>
      <c r="E604" s="3"/>
      <c r="F604" s="4"/>
      <c r="G604" s="5"/>
      <c r="H604" s="3"/>
      <c r="I604" s="6"/>
    </row>
    <row r="605" spans="2:9" s="2" customFormat="1" ht="15" customHeight="1">
      <c r="B605" s="1"/>
      <c r="E605" s="3"/>
      <c r="F605" s="4"/>
      <c r="G605" s="5"/>
      <c r="H605" s="3"/>
      <c r="I605" s="6"/>
    </row>
    <row r="606" spans="2:9" s="2" customFormat="1" ht="15" customHeight="1">
      <c r="B606" s="1"/>
      <c r="E606" s="3"/>
      <c r="F606" s="4"/>
      <c r="G606" s="5"/>
      <c r="H606" s="3"/>
      <c r="I606" s="6"/>
    </row>
    <row r="607" spans="2:9" s="2" customFormat="1" ht="15" customHeight="1">
      <c r="B607" s="1"/>
      <c r="E607" s="3"/>
      <c r="F607" s="4"/>
      <c r="G607" s="5"/>
      <c r="H607" s="3"/>
      <c r="I607" s="6"/>
    </row>
    <row r="608" spans="2:9" s="2" customFormat="1" ht="15" customHeight="1">
      <c r="B608" s="1"/>
      <c r="E608" s="3"/>
      <c r="F608" s="4"/>
      <c r="G608" s="5"/>
      <c r="H608" s="3"/>
      <c r="I608" s="6"/>
    </row>
    <row r="609" spans="2:9" s="2" customFormat="1" ht="15" customHeight="1">
      <c r="B609" s="1"/>
      <c r="E609" s="3"/>
      <c r="F609" s="4"/>
      <c r="G609" s="5"/>
      <c r="H609" s="3"/>
      <c r="I609" s="6"/>
    </row>
    <row r="610" spans="2:9" s="2" customFormat="1" ht="15" customHeight="1">
      <c r="B610" s="1"/>
      <c r="E610" s="3"/>
      <c r="F610" s="4"/>
      <c r="G610" s="5"/>
      <c r="H610" s="3"/>
      <c r="I610" s="6"/>
    </row>
    <row r="611" spans="2:9" s="2" customFormat="1" ht="15" customHeight="1">
      <c r="B611" s="1"/>
      <c r="E611" s="3"/>
      <c r="F611" s="4"/>
      <c r="G611" s="5"/>
      <c r="H611" s="3"/>
      <c r="I611" s="6"/>
    </row>
    <row r="612" spans="2:9" s="2" customFormat="1" ht="15" customHeight="1">
      <c r="B612" s="1"/>
      <c r="E612" s="3"/>
      <c r="F612" s="4"/>
      <c r="G612" s="5"/>
      <c r="H612" s="3"/>
      <c r="I612" s="6"/>
    </row>
    <row r="613" spans="2:9" s="2" customFormat="1" ht="15" customHeight="1">
      <c r="B613" s="1"/>
      <c r="E613" s="3"/>
      <c r="F613" s="4"/>
      <c r="G613" s="5"/>
      <c r="H613" s="3"/>
      <c r="I613" s="6"/>
    </row>
    <row r="614" spans="2:9" s="2" customFormat="1" ht="15" customHeight="1">
      <c r="B614" s="1"/>
      <c r="E614" s="3"/>
      <c r="F614" s="4"/>
      <c r="G614" s="5"/>
      <c r="H614" s="3"/>
      <c r="I614" s="6"/>
    </row>
    <row r="615" spans="2:9" s="2" customFormat="1" ht="15" customHeight="1">
      <c r="B615" s="1"/>
      <c r="E615" s="3"/>
      <c r="F615" s="4"/>
      <c r="G615" s="5"/>
      <c r="H615" s="3"/>
      <c r="I615" s="6"/>
    </row>
    <row r="616" spans="2:9" s="2" customFormat="1" ht="15" customHeight="1">
      <c r="B616" s="1"/>
      <c r="E616" s="3"/>
      <c r="F616" s="4"/>
      <c r="G616" s="5"/>
      <c r="H616" s="3"/>
      <c r="I616" s="6"/>
    </row>
    <row r="617" spans="2:9" s="2" customFormat="1" ht="15" customHeight="1">
      <c r="B617" s="1"/>
      <c r="E617" s="3"/>
      <c r="F617" s="4"/>
      <c r="G617" s="5"/>
      <c r="H617" s="3"/>
      <c r="I617" s="6"/>
    </row>
    <row r="618" spans="2:9" s="2" customFormat="1" ht="15" customHeight="1">
      <c r="B618" s="1"/>
      <c r="E618" s="3"/>
      <c r="F618" s="4"/>
      <c r="G618" s="5"/>
      <c r="H618" s="3"/>
      <c r="I618" s="6"/>
    </row>
    <row r="619" spans="2:9" s="2" customFormat="1" ht="15" customHeight="1">
      <c r="B619" s="1"/>
      <c r="E619" s="3"/>
      <c r="F619" s="4"/>
      <c r="G619" s="5"/>
      <c r="H619" s="3"/>
      <c r="I619" s="6"/>
    </row>
    <row r="620" spans="2:9" s="2" customFormat="1" ht="15" customHeight="1">
      <c r="B620" s="1"/>
      <c r="E620" s="3"/>
      <c r="F620" s="4"/>
      <c r="G620" s="5"/>
      <c r="H620" s="3"/>
      <c r="I620" s="6"/>
    </row>
    <row r="621" spans="2:9" s="2" customFormat="1" ht="15" customHeight="1">
      <c r="B621" s="1"/>
      <c r="E621" s="3"/>
      <c r="F621" s="4"/>
      <c r="G621" s="5"/>
      <c r="H621" s="3"/>
      <c r="I621" s="6"/>
    </row>
    <row r="622" spans="2:9" s="2" customFormat="1" ht="15" customHeight="1">
      <c r="B622" s="1"/>
      <c r="E622" s="3"/>
      <c r="F622" s="4"/>
      <c r="G622" s="5"/>
      <c r="H622" s="3"/>
      <c r="I622" s="6"/>
    </row>
    <row r="623" spans="2:9" s="2" customFormat="1" ht="15" customHeight="1">
      <c r="B623" s="1"/>
      <c r="E623" s="3"/>
      <c r="F623" s="4"/>
      <c r="G623" s="5"/>
      <c r="H623" s="3"/>
      <c r="I623" s="6"/>
    </row>
    <row r="624" spans="2:9" s="2" customFormat="1" ht="15" customHeight="1">
      <c r="B624" s="1"/>
      <c r="E624" s="3"/>
      <c r="F624" s="4"/>
      <c r="G624" s="5"/>
      <c r="H624" s="3"/>
      <c r="I624" s="6"/>
    </row>
    <row r="625" spans="2:9" s="2" customFormat="1" ht="15" customHeight="1">
      <c r="B625" s="1"/>
      <c r="E625" s="3"/>
      <c r="F625" s="4"/>
      <c r="G625" s="5"/>
      <c r="H625" s="3"/>
      <c r="I625" s="6"/>
    </row>
    <row r="626" spans="2:9" s="2" customFormat="1" ht="15" customHeight="1">
      <c r="B626" s="1"/>
      <c r="E626" s="3"/>
      <c r="F626" s="4"/>
      <c r="G626" s="5"/>
      <c r="H626" s="3"/>
      <c r="I626" s="6"/>
    </row>
    <row r="627" spans="2:9" s="2" customFormat="1" ht="15" customHeight="1">
      <c r="B627" s="1"/>
      <c r="E627" s="3"/>
      <c r="F627" s="4"/>
      <c r="G627" s="5"/>
      <c r="H627" s="3"/>
      <c r="I627" s="6"/>
    </row>
    <row r="628" spans="2:9" s="2" customFormat="1" ht="15" customHeight="1">
      <c r="B628" s="1"/>
      <c r="E628" s="3"/>
      <c r="F628" s="4"/>
      <c r="G628" s="5"/>
      <c r="H628" s="3"/>
      <c r="I628" s="6"/>
    </row>
    <row r="629" spans="2:9" s="2" customFormat="1" ht="15" customHeight="1">
      <c r="B629" s="1"/>
      <c r="E629" s="3"/>
      <c r="F629" s="4"/>
      <c r="G629" s="5"/>
      <c r="H629" s="3"/>
      <c r="I629" s="6"/>
    </row>
    <row r="630" spans="2:9" s="2" customFormat="1" ht="15" customHeight="1">
      <c r="B630" s="1"/>
      <c r="E630" s="3"/>
      <c r="F630" s="4"/>
      <c r="G630" s="5"/>
      <c r="H630" s="3"/>
      <c r="I630" s="6"/>
    </row>
    <row r="631" spans="2:9" s="2" customFormat="1" ht="15" customHeight="1">
      <c r="B631" s="1"/>
      <c r="E631" s="3"/>
      <c r="F631" s="4"/>
      <c r="G631" s="5"/>
      <c r="H631" s="3"/>
      <c r="I631" s="6"/>
    </row>
    <row r="632" spans="2:9" s="2" customFormat="1" ht="15" customHeight="1">
      <c r="B632" s="1"/>
      <c r="E632" s="3"/>
      <c r="F632" s="4"/>
      <c r="G632" s="5"/>
      <c r="H632" s="3"/>
      <c r="I632" s="6"/>
    </row>
    <row r="633" spans="2:9" s="2" customFormat="1" ht="15" customHeight="1">
      <c r="B633" s="1"/>
      <c r="E633" s="3"/>
      <c r="F633" s="4"/>
      <c r="G633" s="5"/>
      <c r="H633" s="3"/>
      <c r="I633" s="6"/>
    </row>
    <row r="634" spans="2:9" s="2" customFormat="1" ht="15" customHeight="1">
      <c r="B634" s="1"/>
      <c r="E634" s="3"/>
      <c r="F634" s="4"/>
      <c r="G634" s="5"/>
      <c r="H634" s="3"/>
      <c r="I634" s="6"/>
    </row>
    <row r="635" spans="2:9" s="2" customFormat="1" ht="15" customHeight="1">
      <c r="B635" s="1"/>
      <c r="E635" s="3"/>
      <c r="F635" s="4"/>
      <c r="G635" s="5"/>
      <c r="H635" s="3"/>
      <c r="I635" s="6"/>
    </row>
    <row r="636" spans="2:9" s="2" customFormat="1" ht="15" customHeight="1">
      <c r="B636" s="1"/>
      <c r="E636" s="3"/>
      <c r="F636" s="4"/>
      <c r="G636" s="5"/>
      <c r="H636" s="3"/>
      <c r="I636" s="6"/>
    </row>
    <row r="637" spans="2:9" s="2" customFormat="1" ht="15" customHeight="1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37"/>
  <sheetViews>
    <sheetView workbookViewId="0">
      <selection activeCell="C50" sqref="C50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79" t="s">
        <v>0</v>
      </c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5" customHeight="1">
      <c r="B5" s="14"/>
      <c r="E5" s="16"/>
      <c r="F5" s="17"/>
      <c r="G5" s="10"/>
      <c r="H5" s="11"/>
      <c r="I5" s="18"/>
    </row>
    <row r="6" spans="2:9" s="15" customFormat="1" ht="15" customHeight="1">
      <c r="B6" s="14"/>
      <c r="E6" s="16"/>
      <c r="F6" s="17"/>
      <c r="G6" s="10"/>
      <c r="H6" s="11"/>
      <c r="I6" s="18"/>
    </row>
    <row r="7" spans="2:9" s="15" customFormat="1" ht="15" customHeight="1">
      <c r="B7" s="14"/>
      <c r="E7" s="16"/>
      <c r="F7" s="17"/>
      <c r="G7" s="10"/>
      <c r="H7" s="16"/>
      <c r="I7" s="18"/>
    </row>
    <row r="8" spans="2:9" s="15" customFormat="1" ht="15" customHeight="1">
      <c r="B8" s="14"/>
      <c r="E8" s="16"/>
      <c r="F8" s="17"/>
      <c r="G8" s="10"/>
      <c r="H8" s="16"/>
      <c r="I8" s="18"/>
    </row>
    <row r="9" spans="2:9" s="15" customFormat="1" ht="15" customHeight="1">
      <c r="B9" s="14"/>
      <c r="E9" s="16"/>
      <c r="F9" s="17"/>
      <c r="G9" s="10"/>
      <c r="H9" s="16"/>
      <c r="I9" s="18"/>
    </row>
    <row r="10" spans="2:9" s="15" customFormat="1" ht="15" customHeight="1">
      <c r="B10" s="14"/>
      <c r="E10" s="16"/>
      <c r="F10" s="17"/>
      <c r="G10" s="10"/>
      <c r="H10" s="16"/>
      <c r="I10" s="18"/>
    </row>
    <row r="11" spans="2:9" s="15" customFormat="1" ht="15" customHeight="1">
      <c r="B11" s="14"/>
      <c r="E11" s="16"/>
      <c r="F11" s="17"/>
      <c r="G11" s="10"/>
      <c r="H11" s="16"/>
      <c r="I11" s="18"/>
    </row>
    <row r="12" spans="2:9" s="15" customFormat="1" ht="15" customHeight="1">
      <c r="B12" s="14"/>
      <c r="E12" s="16"/>
      <c r="F12" s="17"/>
      <c r="G12" s="10"/>
      <c r="H12" s="16"/>
      <c r="I12" s="18"/>
    </row>
    <row r="13" spans="2:9" s="15" customFormat="1" ht="15" customHeight="1">
      <c r="B13" s="14"/>
      <c r="E13" s="16"/>
      <c r="F13" s="17"/>
      <c r="G13" s="10"/>
      <c r="H13" s="16"/>
      <c r="I13" s="18"/>
    </row>
    <row r="14" spans="2:9" s="15" customFormat="1" ht="15" customHeight="1">
      <c r="B14" s="14"/>
      <c r="E14" s="16"/>
      <c r="F14" s="17"/>
      <c r="G14" s="10"/>
      <c r="H14" s="16"/>
      <c r="I14" s="18"/>
    </row>
    <row r="15" spans="2:9" s="15" customFormat="1" ht="15" customHeight="1">
      <c r="B15" s="14"/>
      <c r="E15" s="16"/>
      <c r="F15" s="17"/>
      <c r="G15" s="10"/>
      <c r="H15" s="16"/>
      <c r="I15" s="18"/>
    </row>
    <row r="16" spans="2:9" s="15" customFormat="1" ht="15" customHeight="1">
      <c r="B16" s="14"/>
      <c r="E16" s="16"/>
      <c r="F16" s="17"/>
      <c r="G16" s="10"/>
      <c r="H16" s="16"/>
      <c r="I16" s="18"/>
    </row>
    <row r="17" spans="2:9" s="15" customFormat="1" ht="15" customHeight="1">
      <c r="B17" s="14"/>
      <c r="E17" s="16"/>
      <c r="F17" s="17"/>
      <c r="G17" s="10"/>
      <c r="H17" s="16"/>
      <c r="I17" s="18"/>
    </row>
    <row r="18" spans="2:9" s="15" customFormat="1" ht="15" customHeight="1">
      <c r="B18" s="14"/>
      <c r="D18" s="29"/>
      <c r="E18" s="16"/>
      <c r="F18" s="17"/>
      <c r="G18" s="10"/>
      <c r="H18" s="16"/>
      <c r="I18" s="18"/>
    </row>
    <row r="19" spans="2:9" s="15" customFormat="1" ht="15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15" customHeight="1">
      <c r="A35" s="400"/>
      <c r="B35" s="401"/>
      <c r="C35" s="400"/>
      <c r="D35" s="400"/>
      <c r="E35" s="402"/>
      <c r="F35" s="403"/>
      <c r="G35" s="404"/>
      <c r="H35" s="405" t="s">
        <v>1</v>
      </c>
      <c r="I35" s="18"/>
    </row>
    <row r="36" spans="1:9" s="15" customFormat="1" ht="10.15">
      <c r="B36" s="14"/>
      <c r="E36" s="16"/>
      <c r="F36" s="17"/>
      <c r="G36" s="10"/>
      <c r="H36" s="16"/>
      <c r="I36" s="18"/>
    </row>
    <row r="37" spans="1:9" s="15" customFormat="1" ht="10.15">
      <c r="B37" s="14"/>
      <c r="E37" s="16"/>
      <c r="F37" s="17"/>
      <c r="G37" s="10"/>
      <c r="H37" s="16"/>
      <c r="I37" s="18"/>
    </row>
    <row r="38" spans="1:9" s="15" customFormat="1" ht="10.15">
      <c r="B38" s="14"/>
      <c r="E38" s="16"/>
      <c r="F38" s="17"/>
      <c r="G38" s="10"/>
      <c r="H38" s="16"/>
      <c r="I38" s="18"/>
    </row>
    <row r="39" spans="1:9" s="15" customFormat="1" ht="10.15">
      <c r="B39" s="14"/>
      <c r="E39" s="16"/>
      <c r="F39" s="17"/>
      <c r="G39" s="10"/>
      <c r="H39" s="16"/>
      <c r="I39" s="18"/>
    </row>
    <row r="40" spans="1:9" s="15" customFormat="1" ht="10.15">
      <c r="B40" s="14"/>
      <c r="E40" s="16"/>
      <c r="F40" s="17"/>
      <c r="G40" s="10"/>
      <c r="H40" s="16"/>
      <c r="I40" s="18"/>
    </row>
    <row r="41" spans="1:9" s="15" customFormat="1" ht="10.15">
      <c r="B41" s="14"/>
      <c r="E41" s="16"/>
      <c r="F41" s="17"/>
      <c r="G41" s="10"/>
      <c r="H41" s="16"/>
      <c r="I41" s="18"/>
    </row>
    <row r="42" spans="1:9" s="15" customFormat="1" ht="10.15">
      <c r="B42" s="14"/>
      <c r="E42" s="16"/>
      <c r="F42" s="17"/>
      <c r="G42" s="10"/>
      <c r="H42" s="16"/>
      <c r="I42" s="18"/>
    </row>
    <row r="43" spans="1:9" s="15" customFormat="1" ht="10.15">
      <c r="B43" s="14"/>
      <c r="E43" s="16"/>
      <c r="F43" s="17"/>
      <c r="G43" s="10"/>
      <c r="H43" s="16"/>
      <c r="I43" s="18"/>
    </row>
    <row r="44" spans="1:9" s="15" customFormat="1" ht="10.15">
      <c r="B44" s="14"/>
      <c r="E44" s="16"/>
      <c r="F44" s="17"/>
      <c r="G44" s="10"/>
      <c r="H44" s="16"/>
      <c r="I44" s="18"/>
    </row>
    <row r="45" spans="1:9" s="15" customFormat="1" ht="10.15">
      <c r="B45" s="14"/>
      <c r="E45" s="16"/>
      <c r="F45" s="17"/>
      <c r="G45" s="10"/>
      <c r="H45" s="16"/>
      <c r="I45" s="18"/>
    </row>
    <row r="46" spans="1:9" s="15" customFormat="1" ht="10.15">
      <c r="B46" s="14"/>
      <c r="E46" s="16"/>
      <c r="F46" s="17"/>
      <c r="G46" s="10"/>
      <c r="H46" s="16"/>
      <c r="I46" s="18"/>
    </row>
    <row r="47" spans="1:9" s="15" customFormat="1" ht="10.15">
      <c r="B47" s="14"/>
      <c r="E47" s="16"/>
      <c r="F47" s="17"/>
      <c r="G47" s="10"/>
      <c r="H47" s="16"/>
      <c r="I47" s="18"/>
    </row>
    <row r="48" spans="1:9" s="15" customFormat="1" ht="10.15">
      <c r="B48" s="14"/>
      <c r="E48" s="16"/>
      <c r="F48" s="17"/>
      <c r="G48" s="10"/>
      <c r="H48" s="16"/>
      <c r="I48" s="18"/>
    </row>
    <row r="49" spans="2:9" s="15" customFormat="1" ht="10.15">
      <c r="B49" s="14"/>
      <c r="E49" s="16"/>
      <c r="F49" s="17"/>
      <c r="G49" s="10"/>
      <c r="H49" s="16"/>
      <c r="I49" s="18"/>
    </row>
    <row r="50" spans="2:9" s="15" customFormat="1" ht="10.15">
      <c r="B50" s="14"/>
      <c r="E50" s="16"/>
      <c r="F50" s="17"/>
      <c r="G50" s="10"/>
      <c r="H50" s="16"/>
      <c r="I50" s="18"/>
    </row>
    <row r="51" spans="2:9" s="15" customFormat="1" ht="10.15">
      <c r="B51" s="14"/>
      <c r="E51" s="16"/>
      <c r="F51" s="17"/>
      <c r="G51" s="10"/>
      <c r="H51" s="16"/>
      <c r="I51" s="18"/>
    </row>
    <row r="52" spans="2:9" s="15" customFormat="1" ht="10.15">
      <c r="B52" s="14"/>
      <c r="E52" s="16"/>
      <c r="F52" s="17"/>
      <c r="G52" s="10"/>
      <c r="H52" s="16"/>
      <c r="I52" s="18"/>
    </row>
    <row r="53" spans="2:9" s="15" customFormat="1" ht="10.15">
      <c r="B53" s="14"/>
      <c r="E53" s="16"/>
      <c r="F53" s="17"/>
      <c r="G53" s="10"/>
      <c r="H53" s="16"/>
      <c r="I53" s="18"/>
    </row>
    <row r="54" spans="2:9" s="15" customFormat="1" ht="10.15">
      <c r="B54" s="14"/>
      <c r="E54" s="16"/>
      <c r="F54" s="17"/>
      <c r="G54" s="10"/>
      <c r="H54" s="16"/>
      <c r="I54" s="18"/>
    </row>
    <row r="55" spans="2:9" s="15" customFormat="1" ht="10.15">
      <c r="B55" s="14"/>
      <c r="E55" s="16"/>
      <c r="F55" s="17"/>
      <c r="G55" s="10"/>
      <c r="H55" s="16"/>
      <c r="I55" s="18"/>
    </row>
    <row r="56" spans="2:9" s="15" customFormat="1" ht="10.15">
      <c r="B56" s="14"/>
      <c r="E56" s="16"/>
      <c r="F56" s="17"/>
      <c r="G56" s="10"/>
      <c r="H56" s="16"/>
      <c r="I56" s="18"/>
    </row>
    <row r="57" spans="2:9" s="15" customFormat="1" ht="10.15">
      <c r="B57" s="14"/>
      <c r="E57" s="16"/>
      <c r="F57" s="17"/>
      <c r="G57" s="10"/>
      <c r="H57" s="16"/>
      <c r="I57" s="18"/>
    </row>
    <row r="58" spans="2:9" s="15" customFormat="1" ht="10.15">
      <c r="B58" s="14"/>
      <c r="E58" s="16"/>
      <c r="F58" s="17"/>
      <c r="G58" s="10"/>
      <c r="H58" s="16"/>
      <c r="I58" s="18"/>
    </row>
    <row r="59" spans="2:9" s="15" customFormat="1" ht="10.15">
      <c r="B59" s="14"/>
      <c r="E59" s="16"/>
      <c r="F59" s="17"/>
      <c r="G59" s="10"/>
      <c r="H59" s="16"/>
      <c r="I59" s="18"/>
    </row>
    <row r="60" spans="2:9" s="15" customFormat="1" ht="10.15">
      <c r="B60" s="14"/>
      <c r="E60" s="16"/>
      <c r="F60" s="17"/>
      <c r="G60" s="10"/>
      <c r="H60" s="16"/>
      <c r="I60" s="18"/>
    </row>
    <row r="61" spans="2:9" s="15" customFormat="1" ht="10.15">
      <c r="B61" s="14"/>
      <c r="E61" s="16"/>
      <c r="F61" s="17"/>
      <c r="G61" s="10"/>
      <c r="H61" s="16"/>
      <c r="I61" s="18"/>
    </row>
    <row r="62" spans="2:9" s="15" customFormat="1" ht="10.15">
      <c r="B62" s="14"/>
      <c r="E62" s="16"/>
      <c r="F62" s="17"/>
      <c r="G62" s="10"/>
      <c r="H62" s="16"/>
      <c r="I62" s="18"/>
    </row>
    <row r="63" spans="2:9" s="15" customFormat="1" ht="10.15">
      <c r="B63" s="14"/>
      <c r="E63" s="16"/>
      <c r="F63" s="17"/>
      <c r="G63" s="10"/>
      <c r="H63" s="16"/>
      <c r="I63" s="18"/>
    </row>
    <row r="64" spans="2:9" s="15" customFormat="1" ht="10.15">
      <c r="B64" s="14"/>
      <c r="E64" s="16"/>
      <c r="F64" s="17"/>
      <c r="G64" s="10"/>
      <c r="H64" s="16"/>
      <c r="I64" s="18"/>
    </row>
    <row r="65" spans="2:9" s="15" customFormat="1" ht="10.15">
      <c r="B65" s="14"/>
      <c r="E65" s="16"/>
      <c r="F65" s="17"/>
      <c r="G65" s="10"/>
      <c r="H65" s="16"/>
      <c r="I65" s="18"/>
    </row>
    <row r="66" spans="2:9" s="15" customFormat="1" ht="10.15">
      <c r="B66" s="14"/>
      <c r="E66" s="16"/>
      <c r="F66" s="17"/>
      <c r="G66" s="10"/>
      <c r="H66" s="16"/>
      <c r="I66" s="18"/>
    </row>
    <row r="67" spans="2:9" s="15" customFormat="1" ht="10.15">
      <c r="B67" s="14"/>
      <c r="E67" s="16"/>
      <c r="F67" s="17"/>
      <c r="G67" s="10"/>
      <c r="H67" s="16"/>
      <c r="I67" s="18"/>
    </row>
    <row r="68" spans="2:9" s="15" customFormat="1" ht="10.15">
      <c r="B68" s="14"/>
      <c r="E68" s="16"/>
      <c r="F68" s="17"/>
      <c r="G68" s="10"/>
      <c r="H68" s="16"/>
      <c r="I68" s="18"/>
    </row>
    <row r="69" spans="2:9" s="15" customFormat="1" ht="10.15">
      <c r="B69" s="14"/>
      <c r="E69" s="16"/>
      <c r="F69" s="17"/>
      <c r="G69" s="10"/>
      <c r="H69" s="16"/>
      <c r="I69" s="18"/>
    </row>
    <row r="70" spans="2:9" s="15" customFormat="1" ht="10.15">
      <c r="B70" s="14"/>
      <c r="E70" s="16"/>
      <c r="F70" s="17"/>
      <c r="G70" s="10"/>
      <c r="H70" s="16"/>
      <c r="I70" s="18"/>
    </row>
    <row r="71" spans="2:9" s="15" customFormat="1" ht="10.15">
      <c r="B71" s="14"/>
      <c r="E71" s="16"/>
      <c r="F71" s="17"/>
      <c r="G71" s="10"/>
      <c r="H71" s="16"/>
      <c r="I71" s="18"/>
    </row>
    <row r="72" spans="2:9" s="15" customFormat="1" ht="10.15">
      <c r="B72" s="14"/>
      <c r="E72" s="16"/>
      <c r="F72" s="17"/>
      <c r="G72" s="10"/>
      <c r="H72" s="16"/>
      <c r="I72" s="18"/>
    </row>
    <row r="73" spans="2:9" s="15" customFormat="1" ht="10.15">
      <c r="B73" s="14"/>
      <c r="E73" s="16"/>
      <c r="F73" s="17"/>
      <c r="G73" s="10"/>
      <c r="H73" s="16"/>
      <c r="I73" s="18"/>
    </row>
    <row r="74" spans="2:9" s="15" customFormat="1" ht="10.15">
      <c r="B74" s="14"/>
      <c r="E74" s="16"/>
      <c r="F74" s="17"/>
      <c r="G74" s="10"/>
      <c r="H74" s="16"/>
      <c r="I74" s="18"/>
    </row>
    <row r="75" spans="2:9" s="15" customFormat="1" ht="10.15">
      <c r="B75" s="14"/>
      <c r="E75" s="16"/>
      <c r="F75" s="17"/>
      <c r="G75" s="10"/>
      <c r="H75" s="16"/>
      <c r="I75" s="18"/>
    </row>
    <row r="76" spans="2:9" s="15" customFormat="1" ht="10.15">
      <c r="B76" s="14"/>
      <c r="E76" s="16"/>
      <c r="F76" s="17"/>
      <c r="G76" s="10"/>
      <c r="H76" s="16"/>
      <c r="I76" s="18"/>
    </row>
    <row r="77" spans="2:9" s="15" customFormat="1" ht="10.15">
      <c r="B77" s="14"/>
      <c r="E77" s="16"/>
      <c r="F77" s="17"/>
      <c r="G77" s="10"/>
      <c r="H77" s="16"/>
      <c r="I77" s="18"/>
    </row>
    <row r="78" spans="2:9" s="15" customFormat="1" ht="10.15">
      <c r="B78" s="14"/>
      <c r="E78" s="16"/>
      <c r="F78" s="17"/>
      <c r="G78" s="10"/>
      <c r="H78" s="16"/>
      <c r="I78" s="18"/>
    </row>
    <row r="79" spans="2:9" s="15" customFormat="1" ht="10.15">
      <c r="B79" s="14"/>
      <c r="E79" s="16"/>
      <c r="F79" s="17"/>
      <c r="G79" s="10"/>
      <c r="H79" s="16"/>
      <c r="I79" s="18"/>
    </row>
    <row r="80" spans="2:9" s="15" customFormat="1" ht="10.15">
      <c r="B80" s="14"/>
      <c r="E80" s="16"/>
      <c r="F80" s="17"/>
      <c r="G80" s="10"/>
      <c r="H80" s="16"/>
      <c r="I80" s="18"/>
    </row>
    <row r="81" spans="2:9" s="15" customFormat="1" ht="10.15">
      <c r="B81" s="14"/>
      <c r="E81" s="16"/>
      <c r="F81" s="17"/>
      <c r="G81" s="10"/>
      <c r="H81" s="16"/>
      <c r="I81" s="18"/>
    </row>
    <row r="82" spans="2:9" s="15" customFormat="1" ht="10.15">
      <c r="B82" s="14"/>
      <c r="E82" s="16"/>
      <c r="F82" s="17"/>
      <c r="G82" s="10"/>
      <c r="H82" s="16"/>
      <c r="I82" s="18"/>
    </row>
    <row r="83" spans="2:9" s="15" customFormat="1" ht="10.15">
      <c r="B83" s="14"/>
      <c r="E83" s="16"/>
      <c r="F83" s="17"/>
      <c r="G83" s="10"/>
      <c r="H83" s="16"/>
      <c r="I83" s="18"/>
    </row>
    <row r="84" spans="2:9" s="15" customFormat="1" ht="10.15">
      <c r="B84" s="14"/>
      <c r="E84" s="16"/>
      <c r="F84" s="17"/>
      <c r="G84" s="10"/>
      <c r="H84" s="16"/>
      <c r="I84" s="18"/>
    </row>
    <row r="85" spans="2:9" s="15" customFormat="1" ht="10.15">
      <c r="B85" s="14"/>
      <c r="E85" s="16"/>
      <c r="F85" s="17"/>
      <c r="G85" s="10"/>
      <c r="H85" s="16"/>
      <c r="I85" s="18"/>
    </row>
    <row r="86" spans="2:9" s="15" customFormat="1" ht="10.15">
      <c r="B86" s="14"/>
      <c r="E86" s="16"/>
      <c r="F86" s="17"/>
      <c r="G86" s="10"/>
      <c r="H86" s="16"/>
      <c r="I86" s="18"/>
    </row>
    <row r="87" spans="2:9" s="15" customFormat="1" ht="10.15">
      <c r="B87" s="14"/>
      <c r="E87" s="16"/>
      <c r="F87" s="17"/>
      <c r="G87" s="10"/>
      <c r="H87" s="16"/>
      <c r="I87" s="18"/>
    </row>
    <row r="88" spans="2:9" s="15" customFormat="1" ht="10.15">
      <c r="B88" s="14"/>
      <c r="E88" s="16"/>
      <c r="F88" s="17"/>
      <c r="G88" s="10"/>
      <c r="H88" s="16"/>
      <c r="I88" s="18"/>
    </row>
    <row r="89" spans="2:9" s="15" customFormat="1" ht="10.15">
      <c r="B89" s="14"/>
      <c r="E89" s="16"/>
      <c r="F89" s="17"/>
      <c r="G89" s="10"/>
      <c r="H89" s="16"/>
      <c r="I89" s="18"/>
    </row>
    <row r="90" spans="2:9" s="15" customFormat="1" ht="10.15">
      <c r="B90" s="14"/>
      <c r="E90" s="16"/>
      <c r="F90" s="17"/>
      <c r="G90" s="10"/>
      <c r="H90" s="16"/>
      <c r="I90" s="18"/>
    </row>
    <row r="91" spans="2:9" s="15" customFormat="1" ht="10.15">
      <c r="B91" s="14"/>
      <c r="E91" s="16"/>
      <c r="F91" s="17"/>
      <c r="G91" s="10"/>
      <c r="H91" s="16"/>
      <c r="I91" s="18"/>
    </row>
    <row r="92" spans="2:9" s="15" customFormat="1" ht="10.15">
      <c r="B92" s="14"/>
      <c r="E92" s="16"/>
      <c r="F92" s="17"/>
      <c r="G92" s="10"/>
      <c r="H92" s="16"/>
      <c r="I92" s="18"/>
    </row>
    <row r="93" spans="2:9" s="15" customFormat="1" ht="10.15">
      <c r="B93" s="14"/>
      <c r="E93" s="16"/>
      <c r="F93" s="17"/>
      <c r="G93" s="10"/>
      <c r="H93" s="16"/>
      <c r="I93" s="18"/>
    </row>
    <row r="94" spans="2:9" s="15" customFormat="1" ht="10.15">
      <c r="B94" s="14"/>
      <c r="E94" s="16"/>
      <c r="F94" s="17"/>
      <c r="G94" s="10"/>
      <c r="H94" s="16"/>
      <c r="I94" s="18"/>
    </row>
    <row r="95" spans="2:9" s="15" customFormat="1" ht="10.15">
      <c r="B95" s="14"/>
      <c r="E95" s="16"/>
      <c r="F95" s="17"/>
      <c r="G95" s="10"/>
      <c r="H95" s="16"/>
      <c r="I95" s="18"/>
    </row>
    <row r="96" spans="2:9" s="15" customFormat="1" ht="10.15">
      <c r="B96" s="14"/>
      <c r="E96" s="16"/>
      <c r="F96" s="17"/>
      <c r="G96" s="10"/>
      <c r="H96" s="16"/>
      <c r="I96" s="18"/>
    </row>
    <row r="97" spans="2:9" s="15" customFormat="1" ht="10.15">
      <c r="B97" s="14"/>
      <c r="E97" s="16"/>
      <c r="F97" s="17"/>
      <c r="G97" s="10"/>
      <c r="H97" s="16"/>
      <c r="I97" s="18"/>
    </row>
    <row r="98" spans="2:9" s="15" customFormat="1" ht="10.15">
      <c r="B98" s="14"/>
      <c r="E98" s="16"/>
      <c r="F98" s="17"/>
      <c r="G98" s="10"/>
      <c r="H98" s="16"/>
      <c r="I98" s="18"/>
    </row>
    <row r="99" spans="2:9" s="15" customFormat="1" ht="10.15">
      <c r="B99" s="14"/>
      <c r="E99" s="16"/>
      <c r="F99" s="17"/>
      <c r="G99" s="10"/>
      <c r="H99" s="16"/>
      <c r="I99" s="18"/>
    </row>
    <row r="100" spans="2:9" s="15" customFormat="1" ht="10.15">
      <c r="B100" s="14"/>
      <c r="E100" s="16"/>
      <c r="F100" s="17"/>
      <c r="G100" s="10"/>
      <c r="H100" s="16"/>
      <c r="I100" s="18"/>
    </row>
    <row r="101" spans="2:9" s="15" customFormat="1" ht="10.15">
      <c r="B101" s="14"/>
      <c r="E101" s="16"/>
      <c r="F101" s="17"/>
      <c r="G101" s="10"/>
      <c r="H101" s="16"/>
      <c r="I101" s="18"/>
    </row>
    <row r="102" spans="2:9" s="15" customFormat="1" ht="10.15">
      <c r="B102" s="14"/>
      <c r="E102" s="16"/>
      <c r="F102" s="17"/>
      <c r="G102" s="10"/>
      <c r="H102" s="16"/>
      <c r="I102" s="18"/>
    </row>
    <row r="103" spans="2:9" s="15" customFormat="1" ht="10.15">
      <c r="B103" s="14"/>
      <c r="E103" s="16"/>
      <c r="F103" s="17"/>
      <c r="G103" s="10"/>
      <c r="H103" s="16"/>
      <c r="I103" s="18"/>
    </row>
    <row r="104" spans="2:9" s="15" customFormat="1" ht="10.15">
      <c r="B104" s="14"/>
      <c r="E104" s="16"/>
      <c r="F104" s="17"/>
      <c r="G104" s="10"/>
      <c r="H104" s="16"/>
      <c r="I104" s="18"/>
    </row>
    <row r="105" spans="2:9" s="15" customFormat="1" ht="10.15">
      <c r="B105" s="14"/>
      <c r="E105" s="16"/>
      <c r="F105" s="17"/>
      <c r="G105" s="10"/>
      <c r="H105" s="16"/>
      <c r="I105" s="18"/>
    </row>
    <row r="106" spans="2:9" s="15" customFormat="1" ht="10.15">
      <c r="B106" s="14"/>
      <c r="E106" s="16"/>
      <c r="F106" s="17"/>
      <c r="G106" s="10"/>
      <c r="H106" s="16"/>
      <c r="I106" s="18"/>
    </row>
    <row r="107" spans="2:9" s="15" customFormat="1" ht="10.15">
      <c r="B107" s="14"/>
      <c r="E107" s="16"/>
      <c r="F107" s="17"/>
      <c r="G107" s="10"/>
      <c r="H107" s="16"/>
      <c r="I107" s="18"/>
    </row>
    <row r="108" spans="2:9" s="15" customFormat="1" ht="10.15">
      <c r="B108" s="14"/>
      <c r="E108" s="16"/>
      <c r="F108" s="17"/>
      <c r="G108" s="10"/>
      <c r="H108" s="16"/>
      <c r="I108" s="18"/>
    </row>
    <row r="109" spans="2:9" s="15" customFormat="1" ht="10.15">
      <c r="B109" s="14"/>
      <c r="E109" s="16"/>
      <c r="F109" s="17"/>
      <c r="G109" s="10"/>
      <c r="H109" s="16"/>
      <c r="I109" s="18"/>
    </row>
    <row r="110" spans="2:9" s="15" customFormat="1" ht="10.15">
      <c r="B110" s="14"/>
      <c r="E110" s="16"/>
      <c r="F110" s="17"/>
      <c r="G110" s="10"/>
      <c r="H110" s="16"/>
      <c r="I110" s="18"/>
    </row>
    <row r="111" spans="2:9" s="15" customFormat="1" ht="10.15">
      <c r="B111" s="14"/>
      <c r="E111" s="16"/>
      <c r="F111" s="17"/>
      <c r="G111" s="10"/>
      <c r="H111" s="16"/>
      <c r="I111" s="18"/>
    </row>
    <row r="112" spans="2:9" s="15" customFormat="1" ht="10.15">
      <c r="B112" s="14"/>
      <c r="E112" s="16"/>
      <c r="F112" s="17"/>
      <c r="G112" s="10"/>
      <c r="H112" s="16"/>
      <c r="I112" s="18"/>
    </row>
    <row r="113" spans="2:9" s="15" customFormat="1" ht="10.15">
      <c r="B113" s="14"/>
      <c r="E113" s="16"/>
      <c r="F113" s="17"/>
      <c r="G113" s="10"/>
      <c r="H113" s="16"/>
      <c r="I113" s="18"/>
    </row>
    <row r="114" spans="2:9" s="15" customFormat="1" ht="10.15">
      <c r="B114" s="14"/>
      <c r="E114" s="16"/>
      <c r="F114" s="17"/>
      <c r="G114" s="10"/>
      <c r="H114" s="16"/>
      <c r="I114" s="18"/>
    </row>
    <row r="115" spans="2:9" s="15" customFormat="1" ht="10.15">
      <c r="B115" s="14"/>
      <c r="E115" s="16"/>
      <c r="F115" s="17"/>
      <c r="G115" s="10"/>
      <c r="H115" s="16"/>
      <c r="I115" s="18"/>
    </row>
    <row r="116" spans="2:9" s="15" customFormat="1" ht="10.15">
      <c r="B116" s="14"/>
      <c r="E116" s="16"/>
      <c r="F116" s="17"/>
      <c r="G116" s="10"/>
      <c r="H116" s="16"/>
      <c r="I116" s="18"/>
    </row>
    <row r="117" spans="2:9" s="15" customFormat="1" ht="10.15">
      <c r="B117" s="14"/>
      <c r="E117" s="16"/>
      <c r="F117" s="17"/>
      <c r="G117" s="10"/>
      <c r="H117" s="16"/>
      <c r="I117" s="18"/>
    </row>
    <row r="118" spans="2:9" s="15" customFormat="1" ht="10.15">
      <c r="B118" s="14"/>
      <c r="E118" s="16"/>
      <c r="F118" s="17"/>
      <c r="G118" s="10"/>
      <c r="H118" s="16"/>
      <c r="I118" s="18"/>
    </row>
    <row r="119" spans="2:9" s="15" customFormat="1" ht="10.15">
      <c r="B119" s="14"/>
      <c r="E119" s="16"/>
      <c r="F119" s="17"/>
      <c r="G119" s="10"/>
      <c r="H119" s="16"/>
      <c r="I119" s="18"/>
    </row>
    <row r="120" spans="2:9" s="15" customFormat="1" ht="10.15">
      <c r="B120" s="14"/>
      <c r="E120" s="16"/>
      <c r="F120" s="17"/>
      <c r="G120" s="10"/>
      <c r="H120" s="16"/>
      <c r="I120" s="18"/>
    </row>
    <row r="121" spans="2:9" s="15" customFormat="1" ht="10.15">
      <c r="B121" s="14"/>
      <c r="E121" s="16"/>
      <c r="F121" s="17"/>
      <c r="G121" s="10"/>
      <c r="H121" s="16"/>
      <c r="I121" s="18"/>
    </row>
    <row r="122" spans="2:9" s="15" customFormat="1" ht="10.15">
      <c r="B122" s="14"/>
      <c r="E122" s="16"/>
      <c r="F122" s="17"/>
      <c r="G122" s="10"/>
      <c r="H122" s="16"/>
      <c r="I122" s="18"/>
    </row>
    <row r="123" spans="2:9" s="15" customFormat="1" ht="10.15">
      <c r="B123" s="14"/>
      <c r="E123" s="16"/>
      <c r="F123" s="17"/>
      <c r="G123" s="10"/>
      <c r="H123" s="16"/>
      <c r="I123" s="18"/>
    </row>
    <row r="124" spans="2:9" s="15" customFormat="1" ht="10.15">
      <c r="B124" s="14"/>
      <c r="E124" s="16"/>
      <c r="F124" s="17"/>
      <c r="G124" s="10"/>
      <c r="H124" s="16"/>
      <c r="I124" s="18"/>
    </row>
    <row r="125" spans="2:9" s="15" customFormat="1" ht="10.15">
      <c r="B125" s="14"/>
      <c r="E125" s="16"/>
      <c r="F125" s="17"/>
      <c r="G125" s="10"/>
      <c r="H125" s="16"/>
      <c r="I125" s="18"/>
    </row>
    <row r="126" spans="2:9" s="15" customFormat="1" ht="10.15">
      <c r="B126" s="14"/>
      <c r="E126" s="16"/>
      <c r="F126" s="17"/>
      <c r="G126" s="10"/>
      <c r="H126" s="16"/>
      <c r="I126" s="18"/>
    </row>
    <row r="127" spans="2:9" s="15" customFormat="1" ht="10.15">
      <c r="B127" s="14"/>
      <c r="E127" s="16"/>
      <c r="F127" s="17"/>
      <c r="G127" s="10"/>
      <c r="H127" s="16"/>
      <c r="I127" s="18"/>
    </row>
    <row r="128" spans="2:9" s="15" customFormat="1" ht="10.15">
      <c r="B128" s="14"/>
      <c r="E128" s="16"/>
      <c r="F128" s="17"/>
      <c r="G128" s="10"/>
      <c r="H128" s="16"/>
      <c r="I128" s="18"/>
    </row>
    <row r="129" spans="2:9" s="15" customFormat="1" ht="10.15">
      <c r="B129" s="14"/>
      <c r="E129" s="16"/>
      <c r="F129" s="17"/>
      <c r="G129" s="10"/>
      <c r="H129" s="16"/>
      <c r="I129" s="18"/>
    </row>
    <row r="130" spans="2:9" s="15" customFormat="1" ht="10.15">
      <c r="B130" s="14"/>
      <c r="E130" s="16"/>
      <c r="F130" s="17"/>
      <c r="G130" s="10"/>
      <c r="H130" s="16"/>
      <c r="I130" s="18"/>
    </row>
    <row r="131" spans="2:9" s="15" customFormat="1" ht="10.15">
      <c r="B131" s="14"/>
      <c r="E131" s="16"/>
      <c r="F131" s="17"/>
      <c r="G131" s="10"/>
      <c r="H131" s="16"/>
      <c r="I131" s="18"/>
    </row>
    <row r="132" spans="2:9" s="15" customFormat="1" ht="10.15">
      <c r="B132" s="14"/>
      <c r="E132" s="16"/>
      <c r="F132" s="17"/>
      <c r="G132" s="10"/>
      <c r="H132" s="16"/>
      <c r="I132" s="18"/>
    </row>
    <row r="133" spans="2:9" s="15" customFormat="1" ht="10.15">
      <c r="B133" s="14"/>
      <c r="E133" s="16"/>
      <c r="F133" s="17"/>
      <c r="G133" s="10"/>
      <c r="H133" s="16"/>
      <c r="I133" s="18"/>
    </row>
    <row r="134" spans="2:9" s="15" customFormat="1" ht="10.15">
      <c r="B134" s="14"/>
      <c r="E134" s="16"/>
      <c r="F134" s="17"/>
      <c r="G134" s="10"/>
      <c r="H134" s="16"/>
      <c r="I134" s="18"/>
    </row>
    <row r="135" spans="2:9" s="15" customFormat="1" ht="10.15">
      <c r="B135" s="14"/>
      <c r="E135" s="16"/>
      <c r="F135" s="17"/>
      <c r="G135" s="10"/>
      <c r="H135" s="16"/>
      <c r="I135" s="18"/>
    </row>
    <row r="136" spans="2:9" s="15" customFormat="1" ht="10.15">
      <c r="B136" s="14"/>
      <c r="E136" s="16"/>
      <c r="F136" s="17"/>
      <c r="G136" s="10"/>
      <c r="H136" s="16"/>
      <c r="I136" s="18"/>
    </row>
    <row r="137" spans="2:9" s="15" customFormat="1" ht="10.15">
      <c r="B137" s="14"/>
      <c r="E137" s="16"/>
      <c r="F137" s="17"/>
      <c r="G137" s="10"/>
      <c r="H137" s="16"/>
      <c r="I137" s="18"/>
    </row>
    <row r="138" spans="2:9" s="15" customFormat="1" ht="10.15">
      <c r="B138" s="14"/>
      <c r="E138" s="16"/>
      <c r="F138" s="17"/>
      <c r="G138" s="10"/>
      <c r="H138" s="16"/>
      <c r="I138" s="18"/>
    </row>
    <row r="139" spans="2:9" s="15" customFormat="1" ht="10.15">
      <c r="B139" s="14"/>
      <c r="E139" s="16"/>
      <c r="F139" s="17"/>
      <c r="G139" s="10"/>
      <c r="H139" s="16"/>
      <c r="I139" s="18"/>
    </row>
    <row r="140" spans="2:9" s="15" customFormat="1" ht="10.15">
      <c r="B140" s="14"/>
      <c r="E140" s="16"/>
      <c r="F140" s="17"/>
      <c r="G140" s="10"/>
      <c r="H140" s="16"/>
      <c r="I140" s="18"/>
    </row>
    <row r="141" spans="2:9" s="15" customFormat="1" ht="10.15">
      <c r="B141" s="14"/>
      <c r="E141" s="16"/>
      <c r="F141" s="17"/>
      <c r="G141" s="10"/>
      <c r="H141" s="16"/>
      <c r="I141" s="18"/>
    </row>
    <row r="142" spans="2:9" s="15" customFormat="1" ht="10.15">
      <c r="B142" s="14"/>
      <c r="E142" s="16"/>
      <c r="F142" s="17"/>
      <c r="G142" s="10"/>
      <c r="H142" s="16"/>
      <c r="I142" s="18"/>
    </row>
    <row r="143" spans="2:9" s="15" customFormat="1" ht="10.15">
      <c r="B143" s="14"/>
      <c r="E143" s="16"/>
      <c r="F143" s="17"/>
      <c r="G143" s="10"/>
      <c r="H143" s="16"/>
      <c r="I143" s="18"/>
    </row>
    <row r="144" spans="2:9" s="15" customFormat="1" ht="10.15">
      <c r="B144" s="14"/>
      <c r="E144" s="16"/>
      <c r="F144" s="17"/>
      <c r="G144" s="10"/>
      <c r="H144" s="16"/>
      <c r="I144" s="18"/>
    </row>
    <row r="145" spans="2:9" s="15" customFormat="1" ht="10.15">
      <c r="B145" s="14"/>
      <c r="E145" s="16"/>
      <c r="F145" s="17"/>
      <c r="G145" s="10"/>
      <c r="H145" s="16"/>
      <c r="I145" s="18"/>
    </row>
    <row r="146" spans="2:9" s="15" customFormat="1" ht="10.15">
      <c r="B146" s="14"/>
      <c r="E146" s="16"/>
      <c r="F146" s="17"/>
      <c r="G146" s="10"/>
      <c r="H146" s="16"/>
      <c r="I146" s="18"/>
    </row>
    <row r="147" spans="2:9" s="15" customFormat="1" ht="10.15">
      <c r="B147" s="14"/>
      <c r="E147" s="16"/>
      <c r="F147" s="17"/>
      <c r="G147" s="10"/>
      <c r="H147" s="16"/>
      <c r="I147" s="18"/>
    </row>
    <row r="148" spans="2:9" s="15" customFormat="1" ht="10.15">
      <c r="B148" s="14"/>
      <c r="E148" s="16"/>
      <c r="F148" s="17"/>
      <c r="G148" s="10"/>
      <c r="H148" s="16"/>
      <c r="I148" s="18"/>
    </row>
    <row r="149" spans="2:9" s="15" customFormat="1" ht="10.15">
      <c r="B149" s="14"/>
      <c r="E149" s="16"/>
      <c r="F149" s="17"/>
      <c r="G149" s="10"/>
      <c r="H149" s="16"/>
      <c r="I149" s="18"/>
    </row>
    <row r="150" spans="2:9" s="15" customFormat="1" ht="10.15">
      <c r="B150" s="14"/>
      <c r="E150" s="16"/>
      <c r="F150" s="17"/>
      <c r="G150" s="10"/>
      <c r="H150" s="16"/>
      <c r="I150" s="18"/>
    </row>
    <row r="151" spans="2:9" s="15" customFormat="1" ht="10.15">
      <c r="B151" s="14"/>
      <c r="E151" s="16"/>
      <c r="F151" s="17"/>
      <c r="G151" s="10"/>
      <c r="H151" s="16"/>
      <c r="I151" s="18"/>
    </row>
    <row r="152" spans="2:9" s="15" customFormat="1" ht="10.15">
      <c r="B152" s="14"/>
      <c r="E152" s="16"/>
      <c r="F152" s="17"/>
      <c r="G152" s="10"/>
      <c r="H152" s="16"/>
      <c r="I152" s="18"/>
    </row>
    <row r="153" spans="2:9" s="15" customFormat="1" ht="10.15">
      <c r="B153" s="14"/>
      <c r="E153" s="16"/>
      <c r="F153" s="17"/>
      <c r="G153" s="10"/>
      <c r="H153" s="16"/>
      <c r="I153" s="18"/>
    </row>
    <row r="154" spans="2:9" s="15" customFormat="1" ht="10.15">
      <c r="B154" s="14"/>
      <c r="E154" s="16"/>
      <c r="F154" s="17"/>
      <c r="G154" s="10"/>
      <c r="H154" s="16"/>
      <c r="I154" s="18"/>
    </row>
    <row r="155" spans="2:9" s="15" customFormat="1" ht="10.15">
      <c r="B155" s="14"/>
      <c r="E155" s="16"/>
      <c r="F155" s="17"/>
      <c r="G155" s="10"/>
      <c r="H155" s="16"/>
      <c r="I155" s="18"/>
    </row>
    <row r="156" spans="2:9" s="15" customFormat="1" ht="10.15">
      <c r="B156" s="14"/>
      <c r="E156" s="16"/>
      <c r="F156" s="17"/>
      <c r="G156" s="10"/>
      <c r="H156" s="16"/>
      <c r="I156" s="18"/>
    </row>
    <row r="157" spans="2:9" s="15" customFormat="1" ht="10.15">
      <c r="B157" s="14"/>
      <c r="E157" s="16"/>
      <c r="F157" s="17"/>
      <c r="G157" s="10"/>
      <c r="H157" s="16"/>
      <c r="I157" s="18"/>
    </row>
    <row r="158" spans="2:9" s="15" customFormat="1" ht="10.15">
      <c r="B158" s="14"/>
      <c r="E158" s="16"/>
      <c r="F158" s="17"/>
      <c r="G158" s="10"/>
      <c r="H158" s="16"/>
      <c r="I158" s="18"/>
    </row>
    <row r="159" spans="2:9" s="15" customFormat="1" ht="10.15">
      <c r="B159" s="14"/>
      <c r="E159" s="16"/>
      <c r="F159" s="17"/>
      <c r="G159" s="10"/>
      <c r="H159" s="16"/>
      <c r="I159" s="18"/>
    </row>
    <row r="160" spans="2:9" s="15" customFormat="1" ht="10.15">
      <c r="B160" s="14"/>
      <c r="E160" s="16"/>
      <c r="F160" s="17"/>
      <c r="G160" s="10"/>
      <c r="H160" s="16"/>
      <c r="I160" s="18"/>
    </row>
    <row r="161" spans="2:9" s="15" customFormat="1" ht="10.15">
      <c r="B161" s="14"/>
      <c r="E161" s="16"/>
      <c r="F161" s="17"/>
      <c r="G161" s="10"/>
      <c r="H161" s="16"/>
      <c r="I161" s="18"/>
    </row>
    <row r="162" spans="2:9" s="15" customFormat="1" ht="10.15">
      <c r="B162" s="14"/>
      <c r="E162" s="16"/>
      <c r="F162" s="17"/>
      <c r="G162" s="10"/>
      <c r="H162" s="16"/>
      <c r="I162" s="18"/>
    </row>
    <row r="163" spans="2:9" s="15" customFormat="1" ht="10.15">
      <c r="B163" s="14"/>
      <c r="E163" s="16"/>
      <c r="F163" s="17"/>
      <c r="G163" s="10"/>
      <c r="H163" s="16"/>
      <c r="I163" s="18"/>
    </row>
    <row r="164" spans="2:9" s="15" customFormat="1" ht="10.15">
      <c r="B164" s="14"/>
      <c r="E164" s="16"/>
      <c r="F164" s="17"/>
      <c r="G164" s="10"/>
      <c r="H164" s="16"/>
      <c r="I164" s="18"/>
    </row>
    <row r="165" spans="2:9" s="15" customFormat="1" ht="10.15">
      <c r="B165" s="14"/>
      <c r="E165" s="16"/>
      <c r="F165" s="17"/>
      <c r="G165" s="10"/>
      <c r="H165" s="16"/>
      <c r="I165" s="18"/>
    </row>
    <row r="166" spans="2:9" s="15" customFormat="1" ht="10.15">
      <c r="B166" s="14"/>
      <c r="E166" s="16"/>
      <c r="F166" s="17"/>
      <c r="G166" s="10"/>
      <c r="H166" s="16"/>
      <c r="I166" s="18"/>
    </row>
    <row r="167" spans="2:9" s="15" customFormat="1" ht="10.15">
      <c r="B167" s="14"/>
      <c r="E167" s="16"/>
      <c r="F167" s="17"/>
      <c r="G167" s="10"/>
      <c r="H167" s="16"/>
      <c r="I167" s="18"/>
    </row>
    <row r="168" spans="2:9" s="15" customFormat="1" ht="10.15">
      <c r="B168" s="14"/>
      <c r="E168" s="16"/>
      <c r="F168" s="17"/>
      <c r="G168" s="10"/>
      <c r="H168" s="16"/>
      <c r="I168" s="18"/>
    </row>
    <row r="169" spans="2:9" s="15" customFormat="1" ht="10.15">
      <c r="B169" s="14"/>
      <c r="E169" s="16"/>
      <c r="F169" s="17"/>
      <c r="G169" s="10"/>
      <c r="H169" s="16"/>
      <c r="I169" s="18"/>
    </row>
    <row r="170" spans="2:9" s="15" customFormat="1" ht="10.15">
      <c r="B170" s="14"/>
      <c r="E170" s="16"/>
      <c r="F170" s="17"/>
      <c r="G170" s="10"/>
      <c r="H170" s="16"/>
      <c r="I170" s="18"/>
    </row>
    <row r="171" spans="2:9" s="15" customFormat="1" ht="10.15">
      <c r="B171" s="14"/>
      <c r="E171" s="16"/>
      <c r="F171" s="17"/>
      <c r="G171" s="10"/>
      <c r="H171" s="16"/>
      <c r="I171" s="18"/>
    </row>
    <row r="172" spans="2:9" s="15" customFormat="1" ht="10.15">
      <c r="B172" s="14"/>
      <c r="E172" s="16"/>
      <c r="F172" s="17"/>
      <c r="G172" s="10"/>
      <c r="H172" s="16"/>
      <c r="I172" s="18"/>
    </row>
    <row r="173" spans="2:9" s="15" customFormat="1" ht="10.15">
      <c r="B173" s="14"/>
      <c r="E173" s="16"/>
      <c r="F173" s="17"/>
      <c r="G173" s="10"/>
      <c r="H173" s="16"/>
      <c r="I173" s="18"/>
    </row>
    <row r="174" spans="2:9" s="15" customFormat="1" ht="10.15">
      <c r="B174" s="14"/>
      <c r="E174" s="16"/>
      <c r="F174" s="17"/>
      <c r="G174" s="10"/>
      <c r="H174" s="16"/>
      <c r="I174" s="18"/>
    </row>
    <row r="175" spans="2:9" s="15" customFormat="1" ht="10.15">
      <c r="B175" s="14"/>
      <c r="E175" s="16"/>
      <c r="F175" s="17"/>
      <c r="G175" s="10"/>
      <c r="H175" s="16"/>
      <c r="I175" s="18"/>
    </row>
    <row r="176" spans="2:9" s="15" customFormat="1" ht="10.15">
      <c r="B176" s="14"/>
      <c r="E176" s="16"/>
      <c r="F176" s="17"/>
      <c r="G176" s="10"/>
      <c r="H176" s="16"/>
      <c r="I176" s="18"/>
    </row>
    <row r="177" spans="2:9" s="15" customFormat="1" ht="10.15">
      <c r="B177" s="14"/>
      <c r="E177" s="16"/>
      <c r="F177" s="17"/>
      <c r="G177" s="10"/>
      <c r="H177" s="16"/>
      <c r="I177" s="18"/>
    </row>
    <row r="178" spans="2:9" s="15" customFormat="1" ht="10.15">
      <c r="B178" s="14"/>
      <c r="E178" s="16"/>
      <c r="F178" s="17"/>
      <c r="G178" s="10"/>
      <c r="H178" s="16"/>
      <c r="I178" s="18"/>
    </row>
    <row r="179" spans="2:9" s="15" customFormat="1" ht="10.15">
      <c r="B179" s="14"/>
      <c r="E179" s="16"/>
      <c r="F179" s="17"/>
      <c r="G179" s="10"/>
      <c r="H179" s="16"/>
      <c r="I179" s="18"/>
    </row>
    <row r="180" spans="2:9" s="15" customFormat="1" ht="10.15">
      <c r="B180" s="14"/>
      <c r="E180" s="16"/>
      <c r="F180" s="17"/>
      <c r="G180" s="10"/>
      <c r="H180" s="16"/>
      <c r="I180" s="18"/>
    </row>
    <row r="181" spans="2:9" s="15" customFormat="1" ht="10.15">
      <c r="B181" s="14"/>
      <c r="E181" s="16"/>
      <c r="F181" s="17"/>
      <c r="G181" s="10"/>
      <c r="H181" s="16"/>
      <c r="I181" s="18"/>
    </row>
    <row r="182" spans="2:9" s="15" customFormat="1" ht="10.15">
      <c r="B182" s="14"/>
      <c r="E182" s="16"/>
      <c r="F182" s="17"/>
      <c r="G182" s="10"/>
      <c r="H182" s="16"/>
      <c r="I182" s="18"/>
    </row>
    <row r="183" spans="2:9" s="15" customFormat="1" ht="10.15">
      <c r="B183" s="14"/>
      <c r="E183" s="16"/>
      <c r="F183" s="17"/>
      <c r="G183" s="10"/>
      <c r="H183" s="16"/>
      <c r="I183" s="18"/>
    </row>
    <row r="184" spans="2:9" s="15" customFormat="1" ht="10.15">
      <c r="B184" s="14"/>
      <c r="E184" s="16"/>
      <c r="F184" s="17"/>
      <c r="G184" s="10"/>
      <c r="H184" s="16"/>
      <c r="I184" s="18"/>
    </row>
    <row r="185" spans="2:9" s="15" customFormat="1" ht="10.15">
      <c r="B185" s="14"/>
      <c r="E185" s="16"/>
      <c r="F185" s="17"/>
      <c r="G185" s="10"/>
      <c r="H185" s="16"/>
      <c r="I185" s="18"/>
    </row>
    <row r="186" spans="2:9" s="15" customFormat="1" ht="10.15">
      <c r="B186" s="14"/>
      <c r="E186" s="16"/>
      <c r="F186" s="17"/>
      <c r="G186" s="10"/>
      <c r="H186" s="16"/>
      <c r="I186" s="18"/>
    </row>
    <row r="187" spans="2:9" s="15" customFormat="1" ht="10.15">
      <c r="B187" s="14"/>
      <c r="E187" s="16"/>
      <c r="F187" s="17"/>
      <c r="G187" s="10"/>
      <c r="H187" s="16"/>
      <c r="I187" s="18"/>
    </row>
    <row r="188" spans="2:9" s="15" customFormat="1" ht="10.15">
      <c r="B188" s="14"/>
      <c r="E188" s="16"/>
      <c r="F188" s="17"/>
      <c r="G188" s="10"/>
      <c r="H188" s="16"/>
      <c r="I188" s="18"/>
    </row>
    <row r="189" spans="2:9" s="15" customFormat="1" ht="10.15">
      <c r="B189" s="14"/>
      <c r="E189" s="16"/>
      <c r="F189" s="17"/>
      <c r="G189" s="10"/>
      <c r="H189" s="16"/>
      <c r="I189" s="18"/>
    </row>
    <row r="190" spans="2:9" s="15" customFormat="1" ht="10.15">
      <c r="B190" s="14"/>
      <c r="E190" s="16"/>
      <c r="F190" s="17"/>
      <c r="G190" s="10"/>
      <c r="H190" s="16"/>
      <c r="I190" s="18"/>
    </row>
    <row r="191" spans="2:9" s="15" customFormat="1" ht="10.15">
      <c r="B191" s="14"/>
      <c r="E191" s="16"/>
      <c r="F191" s="17"/>
      <c r="G191" s="10"/>
      <c r="H191" s="16"/>
      <c r="I191" s="18"/>
    </row>
    <row r="192" spans="2:9" s="15" customFormat="1" ht="10.15">
      <c r="B192" s="14"/>
      <c r="E192" s="16"/>
      <c r="F192" s="17"/>
      <c r="G192" s="10"/>
      <c r="H192" s="16"/>
      <c r="I192" s="18"/>
    </row>
    <row r="193" spans="2:9" s="15" customFormat="1" ht="10.15">
      <c r="B193" s="14"/>
      <c r="E193" s="16"/>
      <c r="F193" s="17"/>
      <c r="G193" s="10"/>
      <c r="H193" s="16"/>
      <c r="I193" s="18"/>
    </row>
    <row r="194" spans="2:9" s="15" customFormat="1" ht="10.15">
      <c r="B194" s="14"/>
      <c r="E194" s="16"/>
      <c r="F194" s="17"/>
      <c r="G194" s="10"/>
      <c r="H194" s="16"/>
      <c r="I194" s="18"/>
    </row>
    <row r="195" spans="2:9" s="15" customFormat="1" ht="10.15">
      <c r="B195" s="14"/>
      <c r="E195" s="16"/>
      <c r="F195" s="17"/>
      <c r="G195" s="10"/>
      <c r="H195" s="16"/>
      <c r="I195" s="18"/>
    </row>
    <row r="196" spans="2:9" s="15" customFormat="1" ht="10.15">
      <c r="B196" s="14"/>
      <c r="E196" s="16"/>
      <c r="F196" s="17"/>
      <c r="G196" s="10"/>
      <c r="H196" s="16"/>
      <c r="I196" s="18"/>
    </row>
    <row r="197" spans="2:9" s="15" customFormat="1" ht="10.15">
      <c r="B197" s="14"/>
      <c r="E197" s="16"/>
      <c r="F197" s="17"/>
      <c r="G197" s="10"/>
      <c r="H197" s="16"/>
      <c r="I197" s="18"/>
    </row>
    <row r="198" spans="2:9" s="15" customFormat="1" ht="10.15">
      <c r="B198" s="14"/>
      <c r="E198" s="16"/>
      <c r="F198" s="17"/>
      <c r="G198" s="10"/>
      <c r="H198" s="16"/>
      <c r="I198" s="18"/>
    </row>
    <row r="199" spans="2:9" s="15" customFormat="1" ht="10.15">
      <c r="B199" s="14"/>
      <c r="E199" s="16"/>
      <c r="F199" s="17"/>
      <c r="G199" s="10"/>
      <c r="H199" s="16"/>
      <c r="I199" s="18"/>
    </row>
    <row r="200" spans="2:9" s="15" customFormat="1" ht="10.15">
      <c r="B200" s="14"/>
      <c r="E200" s="16"/>
      <c r="F200" s="17"/>
      <c r="G200" s="10"/>
      <c r="H200" s="16"/>
      <c r="I200" s="18"/>
    </row>
    <row r="201" spans="2:9" s="15" customFormat="1" ht="10.15">
      <c r="B201" s="14"/>
      <c r="E201" s="16"/>
      <c r="F201" s="17"/>
      <c r="G201" s="10"/>
      <c r="H201" s="16"/>
      <c r="I201" s="18"/>
    </row>
    <row r="202" spans="2:9" s="15" customFormat="1" ht="10.15">
      <c r="B202" s="14"/>
      <c r="E202" s="16"/>
      <c r="F202" s="17"/>
      <c r="G202" s="10"/>
      <c r="H202" s="16"/>
      <c r="I202" s="18"/>
    </row>
    <row r="203" spans="2:9" s="15" customFormat="1" ht="10.15">
      <c r="B203" s="14"/>
      <c r="E203" s="16"/>
      <c r="F203" s="17"/>
      <c r="G203" s="10"/>
      <c r="H203" s="16"/>
      <c r="I203" s="18"/>
    </row>
    <row r="204" spans="2:9" s="15" customFormat="1" ht="10.15">
      <c r="B204" s="14"/>
      <c r="E204" s="16"/>
      <c r="F204" s="17"/>
      <c r="G204" s="10"/>
      <c r="H204" s="16"/>
      <c r="I204" s="18"/>
    </row>
    <row r="205" spans="2:9" s="2" customFormat="1">
      <c r="B205" s="1"/>
      <c r="E205" s="3"/>
      <c r="F205" s="4"/>
      <c r="G205" s="5"/>
      <c r="H205" s="3"/>
      <c r="I205" s="6"/>
    </row>
    <row r="206" spans="2:9" s="2" customFormat="1">
      <c r="B206" s="1"/>
      <c r="E206" s="3"/>
      <c r="F206" s="4"/>
      <c r="G206" s="5"/>
      <c r="H206" s="3"/>
      <c r="I206" s="6"/>
    </row>
    <row r="207" spans="2:9" s="2" customFormat="1">
      <c r="B207" s="1"/>
      <c r="E207" s="3"/>
      <c r="F207" s="4"/>
      <c r="G207" s="5"/>
      <c r="H207" s="3"/>
      <c r="I207" s="6"/>
    </row>
    <row r="208" spans="2:9" s="2" customFormat="1">
      <c r="B208" s="1"/>
      <c r="E208" s="3"/>
      <c r="F208" s="4"/>
      <c r="G208" s="5"/>
      <c r="H208" s="3"/>
      <c r="I208" s="6"/>
    </row>
    <row r="209" spans="2:9" s="2" customFormat="1">
      <c r="B209" s="1"/>
      <c r="E209" s="3"/>
      <c r="F209" s="4"/>
      <c r="G209" s="5"/>
      <c r="H209" s="3"/>
      <c r="I209" s="6"/>
    </row>
    <row r="210" spans="2:9" s="2" customFormat="1">
      <c r="B210" s="1"/>
      <c r="E210" s="3"/>
      <c r="F210" s="4"/>
      <c r="G210" s="5"/>
      <c r="H210" s="3"/>
      <c r="I210" s="6"/>
    </row>
    <row r="211" spans="2:9" s="2" customFormat="1">
      <c r="B211" s="1"/>
      <c r="E211" s="3"/>
      <c r="F211" s="4"/>
      <c r="G211" s="5"/>
      <c r="H211" s="3"/>
      <c r="I211" s="6"/>
    </row>
    <row r="212" spans="2:9" s="2" customFormat="1">
      <c r="B212" s="1"/>
      <c r="E212" s="3"/>
      <c r="F212" s="4"/>
      <c r="G212" s="5"/>
      <c r="H212" s="3"/>
      <c r="I212" s="6"/>
    </row>
    <row r="213" spans="2:9" s="2" customFormat="1">
      <c r="B213" s="1"/>
      <c r="E213" s="3"/>
      <c r="F213" s="4"/>
      <c r="G213" s="5"/>
      <c r="H213" s="3"/>
      <c r="I213" s="6"/>
    </row>
    <row r="214" spans="2:9" s="2" customFormat="1">
      <c r="B214" s="1"/>
      <c r="E214" s="3"/>
      <c r="F214" s="4"/>
      <c r="G214" s="5"/>
      <c r="H214" s="3"/>
      <c r="I214" s="6"/>
    </row>
    <row r="215" spans="2:9" s="2" customFormat="1">
      <c r="B215" s="1"/>
      <c r="E215" s="3"/>
      <c r="F215" s="4"/>
      <c r="G215" s="5"/>
      <c r="H215" s="3"/>
      <c r="I215" s="6"/>
    </row>
    <row r="216" spans="2:9" s="2" customFormat="1">
      <c r="B216" s="1"/>
      <c r="E216" s="3"/>
      <c r="F216" s="4"/>
      <c r="G216" s="5"/>
      <c r="H216" s="3"/>
      <c r="I216" s="6"/>
    </row>
    <row r="217" spans="2:9" s="2" customFormat="1">
      <c r="B217" s="1"/>
      <c r="E217" s="3"/>
      <c r="F217" s="4"/>
      <c r="G217" s="5"/>
      <c r="H217" s="3"/>
      <c r="I217" s="6"/>
    </row>
    <row r="218" spans="2:9" s="2" customFormat="1">
      <c r="B218" s="1"/>
      <c r="E218" s="3"/>
      <c r="F218" s="4"/>
      <c r="G218" s="5"/>
      <c r="H218" s="3"/>
      <c r="I218" s="6"/>
    </row>
    <row r="219" spans="2:9" s="2" customFormat="1">
      <c r="B219" s="1"/>
      <c r="E219" s="3"/>
      <c r="F219" s="4"/>
      <c r="G219" s="5"/>
      <c r="H219" s="3"/>
      <c r="I219" s="6"/>
    </row>
    <row r="220" spans="2:9" s="2" customFormat="1">
      <c r="B220" s="1"/>
      <c r="E220" s="3"/>
      <c r="F220" s="4"/>
      <c r="G220" s="5"/>
      <c r="H220" s="3"/>
      <c r="I220" s="6"/>
    </row>
    <row r="221" spans="2:9" s="2" customFormat="1">
      <c r="B221" s="1"/>
      <c r="E221" s="3"/>
      <c r="F221" s="4"/>
      <c r="G221" s="5"/>
      <c r="H221" s="3"/>
      <c r="I221" s="6"/>
    </row>
    <row r="222" spans="2:9" s="2" customFormat="1">
      <c r="B222" s="1"/>
      <c r="E222" s="3"/>
      <c r="F222" s="4"/>
      <c r="G222" s="5"/>
      <c r="H222" s="3"/>
      <c r="I222" s="6"/>
    </row>
    <row r="223" spans="2:9" s="2" customFormat="1">
      <c r="B223" s="1"/>
      <c r="E223" s="3"/>
      <c r="F223" s="4"/>
      <c r="G223" s="5"/>
      <c r="H223" s="3"/>
      <c r="I223" s="6"/>
    </row>
    <row r="224" spans="2:9" s="2" customFormat="1">
      <c r="B224" s="1"/>
      <c r="E224" s="3"/>
      <c r="F224" s="4"/>
      <c r="G224" s="5"/>
      <c r="H224" s="3"/>
      <c r="I224" s="6"/>
    </row>
    <row r="225" spans="2:9" s="2" customFormat="1">
      <c r="B225" s="1"/>
      <c r="E225" s="3"/>
      <c r="F225" s="4"/>
      <c r="G225" s="5"/>
      <c r="H225" s="3"/>
      <c r="I225" s="6"/>
    </row>
    <row r="226" spans="2:9" s="2" customFormat="1">
      <c r="B226" s="1"/>
      <c r="E226" s="3"/>
      <c r="F226" s="4"/>
      <c r="G226" s="5"/>
      <c r="H226" s="3"/>
      <c r="I226" s="6"/>
    </row>
    <row r="227" spans="2:9" s="2" customFormat="1">
      <c r="B227" s="1"/>
      <c r="E227" s="3"/>
      <c r="F227" s="4"/>
      <c r="G227" s="5"/>
      <c r="H227" s="3"/>
      <c r="I227" s="6"/>
    </row>
    <row r="228" spans="2:9" s="2" customFormat="1">
      <c r="B228" s="1"/>
      <c r="E228" s="3"/>
      <c r="F228" s="4"/>
      <c r="G228" s="5"/>
      <c r="H228" s="3"/>
      <c r="I228" s="6"/>
    </row>
    <row r="229" spans="2:9" s="2" customFormat="1">
      <c r="B229" s="1"/>
      <c r="E229" s="3"/>
      <c r="F229" s="4"/>
      <c r="G229" s="5"/>
      <c r="H229" s="3"/>
      <c r="I229" s="6"/>
    </row>
    <row r="230" spans="2:9" s="2" customFormat="1">
      <c r="B230" s="1"/>
      <c r="E230" s="3"/>
      <c r="F230" s="4"/>
      <c r="G230" s="5"/>
      <c r="H230" s="3"/>
      <c r="I230" s="6"/>
    </row>
    <row r="231" spans="2:9" s="2" customFormat="1">
      <c r="B231" s="1"/>
      <c r="E231" s="3"/>
      <c r="F231" s="4"/>
      <c r="G231" s="5"/>
      <c r="H231" s="3"/>
      <c r="I231" s="6"/>
    </row>
    <row r="232" spans="2:9" s="2" customFormat="1">
      <c r="B232" s="1"/>
      <c r="E232" s="3"/>
      <c r="F232" s="4"/>
      <c r="G232" s="5"/>
      <c r="H232" s="3"/>
      <c r="I232" s="6"/>
    </row>
    <row r="233" spans="2:9" s="2" customFormat="1">
      <c r="B233" s="1"/>
      <c r="E233" s="3"/>
      <c r="F233" s="4"/>
      <c r="G233" s="5"/>
      <c r="H233" s="3"/>
      <c r="I233" s="6"/>
    </row>
    <row r="234" spans="2:9" s="2" customFormat="1">
      <c r="B234" s="1"/>
      <c r="E234" s="3"/>
      <c r="F234" s="4"/>
      <c r="G234" s="5"/>
      <c r="H234" s="3"/>
      <c r="I234" s="6"/>
    </row>
    <row r="235" spans="2:9" s="2" customFormat="1">
      <c r="B235" s="1"/>
      <c r="E235" s="3"/>
      <c r="F235" s="4"/>
      <c r="G235" s="5"/>
      <c r="H235" s="3"/>
      <c r="I235" s="6"/>
    </row>
    <row r="236" spans="2:9" s="2" customFormat="1">
      <c r="B236" s="1"/>
      <c r="E236" s="3"/>
      <c r="F236" s="4"/>
      <c r="G236" s="5"/>
      <c r="H236" s="3"/>
      <c r="I236" s="6"/>
    </row>
    <row r="237" spans="2:9" s="2" customFormat="1">
      <c r="B237" s="1"/>
      <c r="E237" s="3"/>
      <c r="F237" s="4"/>
      <c r="G237" s="5"/>
      <c r="H237" s="3"/>
      <c r="I237" s="6"/>
    </row>
    <row r="238" spans="2:9" s="2" customFormat="1">
      <c r="B238" s="1"/>
      <c r="E238" s="3"/>
      <c r="F238" s="4"/>
      <c r="G238" s="5"/>
      <c r="H238" s="3"/>
      <c r="I238" s="6"/>
    </row>
    <row r="239" spans="2:9" s="2" customFormat="1">
      <c r="B239" s="1"/>
      <c r="E239" s="3"/>
      <c r="F239" s="4"/>
      <c r="G239" s="5"/>
      <c r="H239" s="3"/>
      <c r="I239" s="6"/>
    </row>
    <row r="240" spans="2:9" s="2" customFormat="1">
      <c r="B240" s="1"/>
      <c r="E240" s="3"/>
      <c r="F240" s="4"/>
      <c r="G240" s="5"/>
      <c r="H240" s="3"/>
      <c r="I240" s="6"/>
    </row>
    <row r="241" spans="2:9" s="2" customFormat="1">
      <c r="B241" s="1"/>
      <c r="E241" s="3"/>
      <c r="F241" s="4"/>
      <c r="G241" s="5"/>
      <c r="H241" s="3"/>
      <c r="I241" s="6"/>
    </row>
    <row r="242" spans="2:9" s="2" customFormat="1">
      <c r="B242" s="1"/>
      <c r="E242" s="3"/>
      <c r="F242" s="4"/>
      <c r="G242" s="5"/>
      <c r="H242" s="3"/>
      <c r="I242" s="6"/>
    </row>
    <row r="243" spans="2:9" s="2" customFormat="1">
      <c r="B243" s="1"/>
      <c r="E243" s="3"/>
      <c r="F243" s="4"/>
      <c r="G243" s="5"/>
      <c r="H243" s="3"/>
      <c r="I243" s="6"/>
    </row>
    <row r="244" spans="2:9" s="2" customFormat="1">
      <c r="B244" s="1"/>
      <c r="E244" s="3"/>
      <c r="F244" s="4"/>
      <c r="G244" s="5"/>
      <c r="H244" s="3"/>
      <c r="I244" s="6"/>
    </row>
    <row r="245" spans="2:9" s="2" customFormat="1">
      <c r="B245" s="1"/>
      <c r="E245" s="3"/>
      <c r="F245" s="4"/>
      <c r="G245" s="5"/>
      <c r="H245" s="3"/>
      <c r="I245" s="6"/>
    </row>
    <row r="246" spans="2:9" s="2" customFormat="1">
      <c r="B246" s="1"/>
      <c r="E246" s="3"/>
      <c r="F246" s="4"/>
      <c r="G246" s="5"/>
      <c r="H246" s="3"/>
      <c r="I246" s="6"/>
    </row>
    <row r="247" spans="2:9" s="2" customFormat="1">
      <c r="B247" s="1"/>
      <c r="E247" s="3"/>
      <c r="F247" s="4"/>
      <c r="G247" s="5"/>
      <c r="H247" s="3"/>
      <c r="I247" s="6"/>
    </row>
    <row r="248" spans="2:9" s="2" customFormat="1">
      <c r="B248" s="1"/>
      <c r="E248" s="3"/>
      <c r="F248" s="4"/>
      <c r="G248" s="5"/>
      <c r="H248" s="3"/>
      <c r="I248" s="6"/>
    </row>
    <row r="249" spans="2:9" s="2" customFormat="1">
      <c r="B249" s="1"/>
      <c r="E249" s="3"/>
      <c r="F249" s="4"/>
      <c r="G249" s="5"/>
      <c r="H249" s="3"/>
      <c r="I249" s="6"/>
    </row>
    <row r="250" spans="2:9" s="2" customFormat="1">
      <c r="B250" s="1"/>
      <c r="E250" s="3"/>
      <c r="F250" s="4"/>
      <c r="G250" s="5"/>
      <c r="H250" s="3"/>
      <c r="I250" s="6"/>
    </row>
    <row r="251" spans="2:9" s="2" customFormat="1">
      <c r="B251" s="1"/>
      <c r="E251" s="3"/>
      <c r="F251" s="4"/>
      <c r="G251" s="5"/>
      <c r="H251" s="3"/>
      <c r="I251" s="6"/>
    </row>
    <row r="252" spans="2:9" s="2" customFormat="1">
      <c r="B252" s="1"/>
      <c r="E252" s="3"/>
      <c r="F252" s="4"/>
      <c r="G252" s="5"/>
      <c r="H252" s="3"/>
      <c r="I252" s="6"/>
    </row>
    <row r="253" spans="2:9" s="2" customFormat="1">
      <c r="B253" s="1"/>
      <c r="E253" s="3"/>
      <c r="F253" s="4"/>
      <c r="G253" s="5"/>
      <c r="H253" s="3"/>
      <c r="I253" s="6"/>
    </row>
    <row r="254" spans="2:9" s="2" customFormat="1">
      <c r="B254" s="1"/>
      <c r="E254" s="3"/>
      <c r="F254" s="4"/>
      <c r="G254" s="5"/>
      <c r="H254" s="3"/>
      <c r="I254" s="6"/>
    </row>
    <row r="255" spans="2:9" s="2" customFormat="1">
      <c r="B255" s="1"/>
      <c r="E255" s="3"/>
      <c r="F255" s="4"/>
      <c r="G255" s="5"/>
      <c r="H255" s="3"/>
      <c r="I255" s="6"/>
    </row>
    <row r="256" spans="2:9" s="2" customFormat="1">
      <c r="B256" s="1"/>
      <c r="E256" s="3"/>
      <c r="F256" s="4"/>
      <c r="G256" s="5"/>
      <c r="H256" s="3"/>
      <c r="I256" s="6"/>
    </row>
    <row r="257" spans="2:9" s="2" customFormat="1">
      <c r="B257" s="1"/>
      <c r="E257" s="3"/>
      <c r="F257" s="4"/>
      <c r="G257" s="5"/>
      <c r="H257" s="3"/>
      <c r="I257" s="6"/>
    </row>
    <row r="258" spans="2:9" s="2" customFormat="1">
      <c r="B258" s="1"/>
      <c r="E258" s="3"/>
      <c r="F258" s="4"/>
      <c r="G258" s="5"/>
      <c r="H258" s="3"/>
      <c r="I258" s="6"/>
    </row>
    <row r="259" spans="2:9" s="2" customFormat="1">
      <c r="B259" s="1"/>
      <c r="E259" s="3"/>
      <c r="F259" s="4"/>
      <c r="G259" s="5"/>
      <c r="H259" s="3"/>
      <c r="I259" s="6"/>
    </row>
    <row r="260" spans="2:9" s="2" customFormat="1">
      <c r="B260" s="1"/>
      <c r="E260" s="3"/>
      <c r="F260" s="4"/>
      <c r="G260" s="5"/>
      <c r="H260" s="3"/>
      <c r="I260" s="6"/>
    </row>
    <row r="261" spans="2:9" s="2" customFormat="1">
      <c r="B261" s="1"/>
      <c r="E261" s="3"/>
      <c r="F261" s="4"/>
      <c r="G261" s="5"/>
      <c r="H261" s="3"/>
      <c r="I261" s="6"/>
    </row>
    <row r="262" spans="2:9" s="2" customFormat="1">
      <c r="B262" s="1"/>
      <c r="E262" s="3"/>
      <c r="F262" s="4"/>
      <c r="G262" s="5"/>
      <c r="H262" s="3"/>
      <c r="I262" s="6"/>
    </row>
    <row r="263" spans="2:9" s="2" customFormat="1">
      <c r="B263" s="1"/>
      <c r="E263" s="3"/>
      <c r="F263" s="4"/>
      <c r="G263" s="5"/>
      <c r="H263" s="3"/>
      <c r="I263" s="6"/>
    </row>
    <row r="264" spans="2:9" s="2" customFormat="1">
      <c r="B264" s="1"/>
      <c r="E264" s="3"/>
      <c r="F264" s="4"/>
      <c r="G264" s="5"/>
      <c r="H264" s="3"/>
      <c r="I264" s="6"/>
    </row>
    <row r="265" spans="2:9" s="2" customFormat="1">
      <c r="B265" s="1"/>
      <c r="E265" s="3"/>
      <c r="F265" s="4"/>
      <c r="G265" s="5"/>
      <c r="H265" s="3"/>
      <c r="I265" s="6"/>
    </row>
    <row r="266" spans="2:9" s="2" customFormat="1">
      <c r="B266" s="1"/>
      <c r="E266" s="3"/>
      <c r="F266" s="4"/>
      <c r="G266" s="5"/>
      <c r="H266" s="3"/>
      <c r="I266" s="6"/>
    </row>
    <row r="267" spans="2:9" s="2" customFormat="1">
      <c r="B267" s="1"/>
      <c r="E267" s="3"/>
      <c r="F267" s="4"/>
      <c r="G267" s="5"/>
      <c r="H267" s="3"/>
      <c r="I267" s="6"/>
    </row>
    <row r="268" spans="2:9" s="2" customFormat="1">
      <c r="B268" s="1"/>
      <c r="E268" s="3"/>
      <c r="F268" s="4"/>
      <c r="G268" s="5"/>
      <c r="H268" s="3"/>
      <c r="I268" s="6"/>
    </row>
    <row r="269" spans="2:9" s="2" customFormat="1">
      <c r="B269" s="1"/>
      <c r="E269" s="3"/>
      <c r="F269" s="4"/>
      <c r="G269" s="5"/>
      <c r="H269" s="3"/>
      <c r="I269" s="6"/>
    </row>
    <row r="270" spans="2:9" s="2" customFormat="1">
      <c r="B270" s="1"/>
      <c r="E270" s="3"/>
      <c r="F270" s="4"/>
      <c r="G270" s="5"/>
      <c r="H270" s="3"/>
      <c r="I270" s="6"/>
    </row>
    <row r="271" spans="2:9" s="2" customFormat="1">
      <c r="B271" s="1"/>
      <c r="E271" s="3"/>
      <c r="F271" s="4"/>
      <c r="G271" s="5"/>
      <c r="H271" s="3"/>
      <c r="I271" s="6"/>
    </row>
    <row r="272" spans="2:9" s="2" customFormat="1">
      <c r="B272" s="1"/>
      <c r="E272" s="3"/>
      <c r="F272" s="4"/>
      <c r="G272" s="5"/>
      <c r="H272" s="3"/>
      <c r="I272" s="6"/>
    </row>
    <row r="273" spans="2:9" s="2" customFormat="1">
      <c r="B273" s="1"/>
      <c r="E273" s="3"/>
      <c r="F273" s="4"/>
      <c r="G273" s="5"/>
      <c r="H273" s="3"/>
      <c r="I273" s="6"/>
    </row>
    <row r="274" spans="2:9" s="2" customFormat="1">
      <c r="B274" s="1"/>
      <c r="E274" s="3"/>
      <c r="F274" s="4"/>
      <c r="G274" s="5"/>
      <c r="H274" s="3"/>
      <c r="I274" s="6"/>
    </row>
    <row r="275" spans="2:9" s="2" customFormat="1">
      <c r="B275" s="1"/>
      <c r="E275" s="3"/>
      <c r="F275" s="4"/>
      <c r="G275" s="5"/>
      <c r="H275" s="3"/>
      <c r="I275" s="6"/>
    </row>
    <row r="276" spans="2:9" s="2" customFormat="1">
      <c r="B276" s="1"/>
      <c r="E276" s="3"/>
      <c r="F276" s="4"/>
      <c r="G276" s="5"/>
      <c r="H276" s="3"/>
      <c r="I276" s="6"/>
    </row>
    <row r="277" spans="2:9" s="2" customFormat="1">
      <c r="B277" s="1"/>
      <c r="E277" s="3"/>
      <c r="F277" s="4"/>
      <c r="G277" s="5"/>
      <c r="H277" s="3"/>
      <c r="I277" s="6"/>
    </row>
    <row r="278" spans="2:9" s="2" customFormat="1">
      <c r="B278" s="1"/>
      <c r="E278" s="3"/>
      <c r="F278" s="4"/>
      <c r="G278" s="5"/>
      <c r="H278" s="3"/>
      <c r="I278" s="6"/>
    </row>
    <row r="279" spans="2:9" s="2" customFormat="1">
      <c r="B279" s="1"/>
      <c r="E279" s="3"/>
      <c r="F279" s="4"/>
      <c r="G279" s="5"/>
      <c r="H279" s="3"/>
      <c r="I279" s="6"/>
    </row>
    <row r="280" spans="2:9" s="2" customFormat="1">
      <c r="B280" s="1"/>
      <c r="E280" s="3"/>
      <c r="F280" s="4"/>
      <c r="G280" s="5"/>
      <c r="H280" s="3"/>
      <c r="I280" s="6"/>
    </row>
    <row r="281" spans="2:9" s="2" customFormat="1">
      <c r="B281" s="1"/>
      <c r="E281" s="3"/>
      <c r="F281" s="4"/>
      <c r="G281" s="5"/>
      <c r="H281" s="3"/>
      <c r="I281" s="6"/>
    </row>
    <row r="282" spans="2:9" s="2" customFormat="1">
      <c r="B282" s="1"/>
      <c r="E282" s="3"/>
      <c r="F282" s="4"/>
      <c r="G282" s="5"/>
      <c r="H282" s="3"/>
      <c r="I282" s="6"/>
    </row>
    <row r="283" spans="2:9" s="2" customFormat="1">
      <c r="B283" s="1"/>
      <c r="E283" s="3"/>
      <c r="F283" s="4"/>
      <c r="G283" s="5"/>
      <c r="H283" s="3"/>
      <c r="I283" s="6"/>
    </row>
    <row r="284" spans="2:9" s="2" customFormat="1">
      <c r="B284" s="1"/>
      <c r="E284" s="3"/>
      <c r="F284" s="4"/>
      <c r="G284" s="5"/>
      <c r="H284" s="3"/>
      <c r="I284" s="6"/>
    </row>
    <row r="285" spans="2:9" s="2" customFormat="1">
      <c r="B285" s="1"/>
      <c r="E285" s="3"/>
      <c r="F285" s="4"/>
      <c r="G285" s="5"/>
      <c r="H285" s="3"/>
      <c r="I285" s="6"/>
    </row>
    <row r="286" spans="2:9" s="2" customFormat="1">
      <c r="B286" s="1"/>
      <c r="E286" s="3"/>
      <c r="F286" s="4"/>
      <c r="G286" s="5"/>
      <c r="H286" s="3"/>
      <c r="I286" s="6"/>
    </row>
    <row r="287" spans="2:9" s="2" customFormat="1">
      <c r="B287" s="1"/>
      <c r="E287" s="3"/>
      <c r="F287" s="4"/>
      <c r="G287" s="5"/>
      <c r="H287" s="3"/>
      <c r="I287" s="6"/>
    </row>
    <row r="288" spans="2:9" s="2" customFormat="1">
      <c r="B288" s="1"/>
      <c r="E288" s="3"/>
      <c r="F288" s="4"/>
      <c r="G288" s="5"/>
      <c r="H288" s="3"/>
      <c r="I288" s="6"/>
    </row>
    <row r="289" spans="2:9" s="2" customFormat="1">
      <c r="B289" s="1"/>
      <c r="E289" s="3"/>
      <c r="F289" s="4"/>
      <c r="G289" s="5"/>
      <c r="H289" s="3"/>
      <c r="I289" s="6"/>
    </row>
    <row r="290" spans="2:9" s="2" customFormat="1">
      <c r="B290" s="1"/>
      <c r="E290" s="3"/>
      <c r="F290" s="4"/>
      <c r="G290" s="5"/>
      <c r="H290" s="3"/>
      <c r="I290" s="6"/>
    </row>
    <row r="291" spans="2:9" s="2" customFormat="1">
      <c r="B291" s="1"/>
      <c r="E291" s="3"/>
      <c r="F291" s="4"/>
      <c r="G291" s="5"/>
      <c r="H291" s="3"/>
      <c r="I291" s="6"/>
    </row>
    <row r="292" spans="2:9" s="2" customFormat="1">
      <c r="B292" s="1"/>
      <c r="E292" s="3"/>
      <c r="F292" s="4"/>
      <c r="G292" s="5"/>
      <c r="H292" s="3"/>
      <c r="I292" s="6"/>
    </row>
    <row r="293" spans="2:9" s="2" customFormat="1">
      <c r="B293" s="1"/>
      <c r="E293" s="3"/>
      <c r="F293" s="4"/>
      <c r="G293" s="5"/>
      <c r="H293" s="3"/>
      <c r="I293" s="6"/>
    </row>
    <row r="294" spans="2:9" s="2" customFormat="1">
      <c r="B294" s="1"/>
      <c r="E294" s="3"/>
      <c r="F294" s="4"/>
      <c r="G294" s="5"/>
      <c r="H294" s="3"/>
      <c r="I294" s="6"/>
    </row>
    <row r="295" spans="2:9" s="2" customFormat="1">
      <c r="B295" s="1"/>
      <c r="E295" s="3"/>
      <c r="F295" s="4"/>
      <c r="G295" s="5"/>
      <c r="H295" s="3"/>
      <c r="I295" s="6"/>
    </row>
    <row r="296" spans="2:9" s="2" customFormat="1">
      <c r="B296" s="1"/>
      <c r="E296" s="3"/>
      <c r="F296" s="4"/>
      <c r="G296" s="5"/>
      <c r="H296" s="3"/>
      <c r="I296" s="6"/>
    </row>
    <row r="297" spans="2:9" s="2" customFormat="1">
      <c r="B297" s="1"/>
      <c r="E297" s="3"/>
      <c r="F297" s="4"/>
      <c r="G297" s="5"/>
      <c r="H297" s="3"/>
      <c r="I297" s="6"/>
    </row>
    <row r="298" spans="2:9" s="2" customFormat="1">
      <c r="B298" s="1"/>
      <c r="E298" s="3"/>
      <c r="F298" s="4"/>
      <c r="G298" s="5"/>
      <c r="H298" s="3"/>
      <c r="I298" s="6"/>
    </row>
    <row r="299" spans="2:9" s="2" customFormat="1">
      <c r="B299" s="1"/>
      <c r="E299" s="3"/>
      <c r="F299" s="4"/>
      <c r="G299" s="5"/>
      <c r="H299" s="3"/>
      <c r="I299" s="6"/>
    </row>
    <row r="300" spans="2:9" s="2" customFormat="1">
      <c r="B300" s="1"/>
      <c r="E300" s="3"/>
      <c r="F300" s="4"/>
      <c r="G300" s="5"/>
      <c r="H300" s="3"/>
      <c r="I300" s="6"/>
    </row>
    <row r="301" spans="2:9" s="2" customFormat="1">
      <c r="B301" s="1"/>
      <c r="E301" s="3"/>
      <c r="F301" s="4"/>
      <c r="G301" s="5"/>
      <c r="H301" s="3"/>
      <c r="I301" s="6"/>
    </row>
    <row r="302" spans="2:9" s="2" customFormat="1">
      <c r="B302" s="1"/>
      <c r="E302" s="3"/>
      <c r="F302" s="4"/>
      <c r="G302" s="5"/>
      <c r="H302" s="3"/>
      <c r="I302" s="6"/>
    </row>
    <row r="303" spans="2:9" s="2" customFormat="1">
      <c r="B303" s="1"/>
      <c r="E303" s="3"/>
      <c r="F303" s="4"/>
      <c r="G303" s="5"/>
      <c r="H303" s="3"/>
      <c r="I303" s="6"/>
    </row>
    <row r="304" spans="2:9" s="2" customFormat="1">
      <c r="B304" s="1"/>
      <c r="E304" s="3"/>
      <c r="F304" s="4"/>
      <c r="G304" s="5"/>
      <c r="H304" s="3"/>
      <c r="I304" s="6"/>
    </row>
    <row r="305" spans="2:9" s="2" customFormat="1">
      <c r="B305" s="1"/>
      <c r="E305" s="3"/>
      <c r="F305" s="4"/>
      <c r="G305" s="5"/>
      <c r="H305" s="3"/>
      <c r="I305" s="6"/>
    </row>
    <row r="306" spans="2:9" s="2" customFormat="1">
      <c r="B306" s="1"/>
      <c r="E306" s="3"/>
      <c r="F306" s="4"/>
      <c r="G306" s="5"/>
      <c r="H306" s="3"/>
      <c r="I306" s="6"/>
    </row>
    <row r="307" spans="2:9" s="2" customFormat="1">
      <c r="B307" s="1"/>
      <c r="E307" s="3"/>
      <c r="F307" s="4"/>
      <c r="G307" s="5"/>
      <c r="H307" s="3"/>
      <c r="I307" s="6"/>
    </row>
    <row r="308" spans="2:9" s="2" customFormat="1">
      <c r="B308" s="1"/>
      <c r="E308" s="3"/>
      <c r="F308" s="4"/>
      <c r="G308" s="5"/>
      <c r="H308" s="3"/>
      <c r="I308" s="6"/>
    </row>
    <row r="309" spans="2:9" s="2" customFormat="1">
      <c r="B309" s="1"/>
      <c r="E309" s="3"/>
      <c r="F309" s="4"/>
      <c r="G309" s="5"/>
      <c r="H309" s="3"/>
      <c r="I309" s="6"/>
    </row>
    <row r="310" spans="2:9" s="2" customFormat="1">
      <c r="B310" s="1"/>
      <c r="E310" s="3"/>
      <c r="F310" s="4"/>
      <c r="G310" s="5"/>
      <c r="H310" s="3"/>
      <c r="I310" s="6"/>
    </row>
    <row r="311" spans="2:9" s="2" customFormat="1">
      <c r="B311" s="1"/>
      <c r="E311" s="3"/>
      <c r="F311" s="4"/>
      <c r="G311" s="5"/>
      <c r="H311" s="3"/>
      <c r="I311" s="6"/>
    </row>
    <row r="312" spans="2:9" s="2" customFormat="1">
      <c r="B312" s="1"/>
      <c r="E312" s="3"/>
      <c r="F312" s="4"/>
      <c r="G312" s="5"/>
      <c r="H312" s="3"/>
      <c r="I312" s="6"/>
    </row>
    <row r="313" spans="2:9" s="2" customFormat="1">
      <c r="B313" s="1"/>
      <c r="E313" s="3"/>
      <c r="F313" s="4"/>
      <c r="G313" s="5"/>
      <c r="H313" s="3"/>
      <c r="I313" s="6"/>
    </row>
    <row r="314" spans="2:9" s="2" customFormat="1">
      <c r="B314" s="1"/>
      <c r="E314" s="3"/>
      <c r="F314" s="4"/>
      <c r="G314" s="5"/>
      <c r="H314" s="3"/>
      <c r="I314" s="6"/>
    </row>
    <row r="315" spans="2:9" s="2" customFormat="1">
      <c r="B315" s="1"/>
      <c r="E315" s="3"/>
      <c r="F315" s="4"/>
      <c r="G315" s="5"/>
      <c r="H315" s="3"/>
      <c r="I315" s="6"/>
    </row>
    <row r="316" spans="2:9" s="2" customFormat="1">
      <c r="B316" s="1"/>
      <c r="E316" s="3"/>
      <c r="F316" s="4"/>
      <c r="G316" s="5"/>
      <c r="H316" s="3"/>
      <c r="I316" s="6"/>
    </row>
    <row r="317" spans="2:9" s="2" customFormat="1">
      <c r="B317" s="1"/>
      <c r="E317" s="3"/>
      <c r="F317" s="4"/>
      <c r="G317" s="5"/>
      <c r="H317" s="3"/>
      <c r="I317" s="6"/>
    </row>
    <row r="318" spans="2:9" s="2" customFormat="1">
      <c r="B318" s="1"/>
      <c r="E318" s="3"/>
      <c r="F318" s="4"/>
      <c r="G318" s="5"/>
      <c r="H318" s="3"/>
      <c r="I318" s="6"/>
    </row>
    <row r="319" spans="2:9" s="2" customFormat="1">
      <c r="B319" s="1"/>
      <c r="E319" s="3"/>
      <c r="F319" s="4"/>
      <c r="G319" s="5"/>
      <c r="H319" s="3"/>
      <c r="I319" s="6"/>
    </row>
    <row r="320" spans="2:9" s="2" customFormat="1">
      <c r="B320" s="1"/>
      <c r="E320" s="3"/>
      <c r="F320" s="4"/>
      <c r="G320" s="5"/>
      <c r="H320" s="3"/>
      <c r="I320" s="6"/>
    </row>
    <row r="321" spans="2:9" s="2" customFormat="1">
      <c r="B321" s="1"/>
      <c r="E321" s="3"/>
      <c r="F321" s="4"/>
      <c r="G321" s="5"/>
      <c r="H321" s="3"/>
      <c r="I321" s="6"/>
    </row>
    <row r="322" spans="2:9" s="2" customFormat="1">
      <c r="B322" s="1"/>
      <c r="E322" s="3"/>
      <c r="F322" s="4"/>
      <c r="G322" s="5"/>
      <c r="H322" s="3"/>
      <c r="I322" s="6"/>
    </row>
    <row r="323" spans="2:9" s="2" customFormat="1">
      <c r="B323" s="1"/>
      <c r="E323" s="3"/>
      <c r="F323" s="4"/>
      <c r="G323" s="5"/>
      <c r="H323" s="3"/>
      <c r="I323" s="6"/>
    </row>
    <row r="324" spans="2:9" s="2" customFormat="1">
      <c r="B324" s="1"/>
      <c r="E324" s="3"/>
      <c r="F324" s="4"/>
      <c r="G324" s="5"/>
      <c r="H324" s="3"/>
      <c r="I324" s="6"/>
    </row>
    <row r="325" spans="2:9" s="2" customFormat="1">
      <c r="B325" s="1"/>
      <c r="E325" s="3"/>
      <c r="F325" s="4"/>
      <c r="G325" s="5"/>
      <c r="H325" s="3"/>
      <c r="I325" s="6"/>
    </row>
    <row r="326" spans="2:9" s="2" customFormat="1">
      <c r="B326" s="1"/>
      <c r="E326" s="3"/>
      <c r="F326" s="4"/>
      <c r="G326" s="5"/>
      <c r="H326" s="3"/>
      <c r="I326" s="6"/>
    </row>
    <row r="327" spans="2:9" s="2" customFormat="1">
      <c r="B327" s="1"/>
      <c r="E327" s="3"/>
      <c r="F327" s="4"/>
      <c r="G327" s="5"/>
      <c r="H327" s="3"/>
      <c r="I327" s="6"/>
    </row>
    <row r="328" spans="2:9" s="2" customFormat="1">
      <c r="B328" s="1"/>
      <c r="E328" s="3"/>
      <c r="F328" s="4"/>
      <c r="G328" s="5"/>
      <c r="H328" s="3"/>
      <c r="I328" s="6"/>
    </row>
    <row r="329" spans="2:9" s="2" customFormat="1">
      <c r="B329" s="1"/>
      <c r="E329" s="3"/>
      <c r="F329" s="4"/>
      <c r="G329" s="5"/>
      <c r="H329" s="3"/>
      <c r="I329" s="6"/>
    </row>
    <row r="330" spans="2:9" s="2" customFormat="1">
      <c r="B330" s="1"/>
      <c r="E330" s="3"/>
      <c r="F330" s="4"/>
      <c r="G330" s="5"/>
      <c r="H330" s="3"/>
      <c r="I330" s="6"/>
    </row>
    <row r="331" spans="2:9" s="2" customFormat="1">
      <c r="B331" s="1"/>
      <c r="E331" s="3"/>
      <c r="F331" s="4"/>
      <c r="G331" s="5"/>
      <c r="H331" s="3"/>
      <c r="I331" s="6"/>
    </row>
    <row r="332" spans="2:9" s="2" customFormat="1">
      <c r="B332" s="1"/>
      <c r="E332" s="3"/>
      <c r="F332" s="4"/>
      <c r="G332" s="5"/>
      <c r="H332" s="3"/>
      <c r="I332" s="6"/>
    </row>
    <row r="333" spans="2:9" s="2" customFormat="1">
      <c r="B333" s="1"/>
      <c r="E333" s="3"/>
      <c r="F333" s="4"/>
      <c r="G333" s="5"/>
      <c r="H333" s="3"/>
      <c r="I333" s="6"/>
    </row>
    <row r="334" spans="2:9" s="2" customFormat="1">
      <c r="B334" s="1"/>
      <c r="E334" s="3"/>
      <c r="F334" s="4"/>
      <c r="G334" s="5"/>
      <c r="H334" s="3"/>
      <c r="I334" s="6"/>
    </row>
    <row r="335" spans="2:9" s="2" customFormat="1">
      <c r="B335" s="1"/>
      <c r="E335" s="3"/>
      <c r="F335" s="4"/>
      <c r="G335" s="5"/>
      <c r="H335" s="3"/>
      <c r="I335" s="6"/>
    </row>
    <row r="336" spans="2:9" s="2" customFormat="1">
      <c r="B336" s="1"/>
      <c r="E336" s="3"/>
      <c r="F336" s="4"/>
      <c r="G336" s="5"/>
      <c r="H336" s="3"/>
      <c r="I336" s="6"/>
    </row>
    <row r="337" spans="2:9" s="2" customFormat="1">
      <c r="B337" s="1"/>
      <c r="E337" s="3"/>
      <c r="F337" s="4"/>
      <c r="G337" s="5"/>
      <c r="H337" s="3"/>
      <c r="I337" s="6"/>
    </row>
    <row r="338" spans="2:9" s="2" customFormat="1">
      <c r="B338" s="1"/>
      <c r="E338" s="3"/>
      <c r="F338" s="4"/>
      <c r="G338" s="5"/>
      <c r="H338" s="3"/>
      <c r="I338" s="6"/>
    </row>
    <row r="339" spans="2:9" s="2" customFormat="1">
      <c r="B339" s="1"/>
      <c r="E339" s="3"/>
      <c r="F339" s="4"/>
      <c r="G339" s="5"/>
      <c r="H339" s="3"/>
      <c r="I339" s="6"/>
    </row>
    <row r="340" spans="2:9" s="2" customFormat="1">
      <c r="B340" s="1"/>
      <c r="E340" s="3"/>
      <c r="F340" s="4"/>
      <c r="G340" s="5"/>
      <c r="H340" s="3"/>
      <c r="I340" s="6"/>
    </row>
    <row r="341" spans="2:9" s="2" customFormat="1">
      <c r="B341" s="1"/>
      <c r="E341" s="3"/>
      <c r="F341" s="4"/>
      <c r="G341" s="5"/>
      <c r="H341" s="3"/>
      <c r="I341" s="6"/>
    </row>
    <row r="342" spans="2:9" s="2" customFormat="1">
      <c r="B342" s="1"/>
      <c r="E342" s="3"/>
      <c r="F342" s="4"/>
      <c r="G342" s="5"/>
      <c r="H342" s="3"/>
      <c r="I342" s="6"/>
    </row>
    <row r="343" spans="2:9" s="2" customFormat="1">
      <c r="B343" s="1"/>
      <c r="E343" s="3"/>
      <c r="F343" s="4"/>
      <c r="G343" s="5"/>
      <c r="H343" s="3"/>
      <c r="I343" s="6"/>
    </row>
    <row r="344" spans="2:9" s="2" customFormat="1">
      <c r="B344" s="1"/>
      <c r="E344" s="3"/>
      <c r="F344" s="4"/>
      <c r="G344" s="5"/>
      <c r="H344" s="3"/>
      <c r="I344" s="6"/>
    </row>
    <row r="345" spans="2:9" s="2" customFormat="1">
      <c r="B345" s="1"/>
      <c r="E345" s="3"/>
      <c r="F345" s="4"/>
      <c r="G345" s="5"/>
      <c r="H345" s="3"/>
      <c r="I345" s="6"/>
    </row>
    <row r="346" spans="2:9" s="2" customFormat="1">
      <c r="B346" s="1"/>
      <c r="E346" s="3"/>
      <c r="F346" s="4"/>
      <c r="G346" s="5"/>
      <c r="H346" s="3"/>
      <c r="I346" s="6"/>
    </row>
    <row r="347" spans="2:9" s="2" customFormat="1">
      <c r="B347" s="1"/>
      <c r="E347" s="3"/>
      <c r="F347" s="4"/>
      <c r="G347" s="5"/>
      <c r="H347" s="3"/>
      <c r="I347" s="6"/>
    </row>
    <row r="348" spans="2:9" s="2" customFormat="1">
      <c r="B348" s="1"/>
      <c r="E348" s="3"/>
      <c r="F348" s="4"/>
      <c r="G348" s="5"/>
      <c r="H348" s="3"/>
      <c r="I348" s="6"/>
    </row>
    <row r="349" spans="2:9" s="2" customFormat="1">
      <c r="B349" s="1"/>
      <c r="E349" s="3"/>
      <c r="F349" s="4"/>
      <c r="G349" s="5"/>
      <c r="H349" s="3"/>
      <c r="I349" s="6"/>
    </row>
    <row r="350" spans="2:9" s="2" customFormat="1">
      <c r="B350" s="1"/>
      <c r="E350" s="3"/>
      <c r="F350" s="4"/>
      <c r="G350" s="5"/>
      <c r="H350" s="3"/>
      <c r="I350" s="6"/>
    </row>
    <row r="351" spans="2:9" s="2" customFormat="1">
      <c r="B351" s="1"/>
      <c r="E351" s="3"/>
      <c r="F351" s="4"/>
      <c r="G351" s="5"/>
      <c r="H351" s="3"/>
      <c r="I351" s="6"/>
    </row>
    <row r="352" spans="2:9" s="2" customFormat="1">
      <c r="B352" s="1"/>
      <c r="E352" s="3"/>
      <c r="F352" s="4"/>
      <c r="G352" s="5"/>
      <c r="H352" s="3"/>
      <c r="I352" s="6"/>
    </row>
    <row r="353" spans="2:9" s="2" customFormat="1">
      <c r="B353" s="1"/>
      <c r="E353" s="3"/>
      <c r="F353" s="4"/>
      <c r="G353" s="5"/>
      <c r="H353" s="3"/>
      <c r="I353" s="6"/>
    </row>
    <row r="354" spans="2:9" s="2" customFormat="1">
      <c r="B354" s="1"/>
      <c r="E354" s="3"/>
      <c r="F354" s="4"/>
      <c r="G354" s="5"/>
      <c r="H354" s="3"/>
      <c r="I354" s="6"/>
    </row>
    <row r="355" spans="2:9" s="2" customFormat="1">
      <c r="B355" s="1"/>
      <c r="E355" s="3"/>
      <c r="F355" s="4"/>
      <c r="G355" s="5"/>
      <c r="H355" s="3"/>
      <c r="I355" s="6"/>
    </row>
    <row r="356" spans="2:9" s="2" customFormat="1">
      <c r="B356" s="1"/>
      <c r="E356" s="3"/>
      <c r="F356" s="4"/>
      <c r="G356" s="5"/>
      <c r="H356" s="3"/>
      <c r="I356" s="6"/>
    </row>
    <row r="357" spans="2:9" s="2" customFormat="1">
      <c r="B357" s="1"/>
      <c r="E357" s="3"/>
      <c r="F357" s="4"/>
      <c r="G357" s="5"/>
      <c r="H357" s="3"/>
      <c r="I357" s="6"/>
    </row>
    <row r="358" spans="2:9" s="2" customFormat="1">
      <c r="B358" s="1"/>
      <c r="E358" s="3"/>
      <c r="F358" s="4"/>
      <c r="G358" s="5"/>
      <c r="H358" s="3"/>
      <c r="I358" s="6"/>
    </row>
    <row r="359" spans="2:9" s="2" customFormat="1">
      <c r="B359" s="1"/>
      <c r="E359" s="3"/>
      <c r="F359" s="4"/>
      <c r="G359" s="5"/>
      <c r="H359" s="3"/>
      <c r="I359" s="6"/>
    </row>
    <row r="360" spans="2:9" s="2" customFormat="1">
      <c r="B360" s="1"/>
      <c r="E360" s="3"/>
      <c r="F360" s="4"/>
      <c r="G360" s="5"/>
      <c r="H360" s="3"/>
      <c r="I360" s="6"/>
    </row>
    <row r="361" spans="2:9" s="2" customFormat="1">
      <c r="B361" s="1"/>
      <c r="E361" s="3"/>
      <c r="F361" s="4"/>
      <c r="G361" s="5"/>
      <c r="H361" s="3"/>
      <c r="I361" s="6"/>
    </row>
    <row r="362" spans="2:9" s="2" customFormat="1">
      <c r="B362" s="1"/>
      <c r="E362" s="3"/>
      <c r="F362" s="4"/>
      <c r="G362" s="5"/>
      <c r="H362" s="3"/>
      <c r="I362" s="6"/>
    </row>
    <row r="363" spans="2:9" s="2" customFormat="1">
      <c r="B363" s="1"/>
      <c r="E363" s="3"/>
      <c r="F363" s="4"/>
      <c r="G363" s="5"/>
      <c r="H363" s="3"/>
      <c r="I363" s="6"/>
    </row>
    <row r="364" spans="2:9" s="2" customFormat="1">
      <c r="B364" s="1"/>
      <c r="E364" s="3"/>
      <c r="F364" s="4"/>
      <c r="G364" s="5"/>
      <c r="H364" s="3"/>
      <c r="I364" s="6"/>
    </row>
    <row r="365" spans="2:9" s="2" customFormat="1">
      <c r="B365" s="1"/>
      <c r="E365" s="3"/>
      <c r="F365" s="4"/>
      <c r="G365" s="5"/>
      <c r="H365" s="3"/>
      <c r="I365" s="6"/>
    </row>
    <row r="366" spans="2:9" s="2" customFormat="1">
      <c r="B366" s="1"/>
      <c r="E366" s="3"/>
      <c r="F366" s="4"/>
      <c r="G366" s="5"/>
      <c r="H366" s="3"/>
      <c r="I366" s="6"/>
    </row>
    <row r="367" spans="2:9" s="2" customFormat="1">
      <c r="B367" s="1"/>
      <c r="E367" s="3"/>
      <c r="F367" s="4"/>
      <c r="G367" s="5"/>
      <c r="H367" s="3"/>
      <c r="I367" s="6"/>
    </row>
    <row r="368" spans="2:9" s="2" customFormat="1">
      <c r="B368" s="1"/>
      <c r="E368" s="3"/>
      <c r="F368" s="4"/>
      <c r="G368" s="5"/>
      <c r="H368" s="3"/>
      <c r="I368" s="6"/>
    </row>
    <row r="369" spans="2:9" s="2" customFormat="1">
      <c r="B369" s="1"/>
      <c r="E369" s="3"/>
      <c r="F369" s="4"/>
      <c r="G369" s="5"/>
      <c r="H369" s="3"/>
      <c r="I369" s="6"/>
    </row>
    <row r="370" spans="2:9" s="2" customFormat="1">
      <c r="B370" s="1"/>
      <c r="E370" s="3"/>
      <c r="F370" s="4"/>
      <c r="G370" s="5"/>
      <c r="H370" s="3"/>
      <c r="I370" s="6"/>
    </row>
    <row r="371" spans="2:9" s="2" customFormat="1">
      <c r="B371" s="1"/>
      <c r="E371" s="3"/>
      <c r="F371" s="4"/>
      <c r="G371" s="5"/>
      <c r="H371" s="3"/>
      <c r="I371" s="6"/>
    </row>
    <row r="372" spans="2:9" s="2" customFormat="1">
      <c r="B372" s="1"/>
      <c r="E372" s="3"/>
      <c r="F372" s="4"/>
      <c r="G372" s="5"/>
      <c r="H372" s="3"/>
      <c r="I372" s="6"/>
    </row>
    <row r="373" spans="2:9" s="2" customFormat="1">
      <c r="B373" s="1"/>
      <c r="E373" s="3"/>
      <c r="F373" s="4"/>
      <c r="G373" s="5"/>
      <c r="H373" s="3"/>
      <c r="I373" s="6"/>
    </row>
    <row r="374" spans="2:9" s="2" customFormat="1">
      <c r="B374" s="1"/>
      <c r="E374" s="3"/>
      <c r="F374" s="4"/>
      <c r="G374" s="5"/>
      <c r="H374" s="3"/>
      <c r="I374" s="6"/>
    </row>
    <row r="375" spans="2:9" s="2" customFormat="1">
      <c r="B375" s="1"/>
      <c r="E375" s="3"/>
      <c r="F375" s="4"/>
      <c r="G375" s="5"/>
      <c r="H375" s="3"/>
      <c r="I375" s="6"/>
    </row>
    <row r="376" spans="2:9" s="2" customFormat="1">
      <c r="B376" s="1"/>
      <c r="E376" s="3"/>
      <c r="F376" s="4"/>
      <c r="G376" s="5"/>
      <c r="H376" s="3"/>
      <c r="I376" s="6"/>
    </row>
    <row r="377" spans="2:9" s="2" customFormat="1">
      <c r="B377" s="1"/>
      <c r="E377" s="3"/>
      <c r="F377" s="4"/>
      <c r="G377" s="5"/>
      <c r="H377" s="3"/>
      <c r="I377" s="6"/>
    </row>
    <row r="378" spans="2:9" s="2" customFormat="1">
      <c r="B378" s="1"/>
      <c r="E378" s="3"/>
      <c r="F378" s="4"/>
      <c r="G378" s="5"/>
      <c r="H378" s="3"/>
      <c r="I378" s="6"/>
    </row>
    <row r="379" spans="2:9" s="2" customFormat="1">
      <c r="B379" s="1"/>
      <c r="E379" s="3"/>
      <c r="F379" s="4"/>
      <c r="G379" s="5"/>
      <c r="H379" s="3"/>
      <c r="I379" s="6"/>
    </row>
    <row r="380" spans="2:9" s="2" customFormat="1">
      <c r="B380" s="1"/>
      <c r="E380" s="3"/>
      <c r="F380" s="4"/>
      <c r="G380" s="5"/>
      <c r="H380" s="3"/>
      <c r="I380" s="6"/>
    </row>
    <row r="381" spans="2:9" s="2" customFormat="1">
      <c r="B381" s="1"/>
      <c r="E381" s="3"/>
      <c r="F381" s="4"/>
      <c r="G381" s="5"/>
      <c r="H381" s="3"/>
      <c r="I381" s="6"/>
    </row>
    <row r="382" spans="2:9" s="2" customFormat="1">
      <c r="B382" s="1"/>
      <c r="E382" s="3"/>
      <c r="F382" s="4"/>
      <c r="G382" s="5"/>
      <c r="H382" s="3"/>
      <c r="I382" s="6"/>
    </row>
    <row r="383" spans="2:9" s="2" customFormat="1">
      <c r="B383" s="1"/>
      <c r="E383" s="3"/>
      <c r="F383" s="4"/>
      <c r="G383" s="5"/>
      <c r="H383" s="3"/>
      <c r="I383" s="6"/>
    </row>
    <row r="384" spans="2:9" s="2" customFormat="1">
      <c r="B384" s="1"/>
      <c r="E384" s="3"/>
      <c r="F384" s="4"/>
      <c r="G384" s="5"/>
      <c r="H384" s="3"/>
      <c r="I384" s="6"/>
    </row>
    <row r="385" spans="2:9" s="2" customFormat="1">
      <c r="B385" s="1"/>
      <c r="E385" s="3"/>
      <c r="F385" s="4"/>
      <c r="G385" s="5"/>
      <c r="H385" s="3"/>
      <c r="I385" s="6"/>
    </row>
    <row r="386" spans="2:9" s="2" customFormat="1">
      <c r="B386" s="1"/>
      <c r="E386" s="3"/>
      <c r="F386" s="4"/>
      <c r="G386" s="5"/>
      <c r="H386" s="3"/>
      <c r="I386" s="6"/>
    </row>
    <row r="387" spans="2:9" s="2" customFormat="1">
      <c r="B387" s="1"/>
      <c r="E387" s="3"/>
      <c r="F387" s="4"/>
      <c r="G387" s="5"/>
      <c r="H387" s="3"/>
      <c r="I387" s="6"/>
    </row>
    <row r="388" spans="2:9" s="2" customFormat="1">
      <c r="B388" s="1"/>
      <c r="E388" s="3"/>
      <c r="F388" s="4"/>
      <c r="G388" s="5"/>
      <c r="H388" s="3"/>
      <c r="I388" s="6"/>
    </row>
    <row r="389" spans="2:9" s="2" customFormat="1">
      <c r="B389" s="1"/>
      <c r="E389" s="3"/>
      <c r="F389" s="4"/>
      <c r="G389" s="5"/>
      <c r="H389" s="3"/>
      <c r="I389" s="6"/>
    </row>
    <row r="390" spans="2:9" s="2" customFormat="1">
      <c r="B390" s="1"/>
      <c r="E390" s="3"/>
      <c r="F390" s="4"/>
      <c r="G390" s="5"/>
      <c r="H390" s="3"/>
      <c r="I390" s="6"/>
    </row>
    <row r="391" spans="2:9" s="2" customFormat="1">
      <c r="B391" s="1"/>
      <c r="E391" s="3"/>
      <c r="F391" s="4"/>
      <c r="G391" s="5"/>
      <c r="H391" s="3"/>
      <c r="I391" s="6"/>
    </row>
    <row r="392" spans="2:9" s="2" customFormat="1">
      <c r="B392" s="1"/>
      <c r="E392" s="3"/>
      <c r="F392" s="4"/>
      <c r="G392" s="5"/>
      <c r="H392" s="3"/>
      <c r="I392" s="6"/>
    </row>
    <row r="393" spans="2:9" s="2" customFormat="1">
      <c r="B393" s="1"/>
      <c r="E393" s="3"/>
      <c r="F393" s="4"/>
      <c r="G393" s="5"/>
      <c r="H393" s="3"/>
      <c r="I393" s="6"/>
    </row>
    <row r="394" spans="2:9" s="2" customFormat="1">
      <c r="B394" s="1"/>
      <c r="E394" s="3"/>
      <c r="F394" s="4"/>
      <c r="G394" s="5"/>
      <c r="H394" s="3"/>
      <c r="I394" s="6"/>
    </row>
    <row r="395" spans="2:9" s="2" customFormat="1">
      <c r="B395" s="1"/>
      <c r="E395" s="3"/>
      <c r="F395" s="4"/>
      <c r="G395" s="5"/>
      <c r="H395" s="3"/>
      <c r="I395" s="6"/>
    </row>
    <row r="396" spans="2:9" s="2" customFormat="1">
      <c r="B396" s="1"/>
      <c r="E396" s="3"/>
      <c r="F396" s="4"/>
      <c r="G396" s="5"/>
      <c r="H396" s="3"/>
      <c r="I396" s="6"/>
    </row>
    <row r="397" spans="2:9" s="2" customFormat="1">
      <c r="B397" s="1"/>
      <c r="E397" s="3"/>
      <c r="F397" s="4"/>
      <c r="G397" s="5"/>
      <c r="H397" s="3"/>
      <c r="I397" s="6"/>
    </row>
    <row r="398" spans="2:9" s="2" customFormat="1">
      <c r="B398" s="1"/>
      <c r="E398" s="3"/>
      <c r="F398" s="4"/>
      <c r="G398" s="5"/>
      <c r="H398" s="3"/>
      <c r="I398" s="6"/>
    </row>
    <row r="399" spans="2:9" s="2" customFormat="1">
      <c r="B399" s="1"/>
      <c r="E399" s="3"/>
      <c r="F399" s="4"/>
      <c r="G399" s="5"/>
      <c r="H399" s="3"/>
      <c r="I399" s="6"/>
    </row>
    <row r="400" spans="2:9" s="2" customFormat="1">
      <c r="B400" s="1"/>
      <c r="E400" s="3"/>
      <c r="F400" s="4"/>
      <c r="G400" s="5"/>
      <c r="H400" s="3"/>
      <c r="I400" s="6"/>
    </row>
    <row r="401" spans="2:9" s="2" customFormat="1">
      <c r="B401" s="1"/>
      <c r="E401" s="3"/>
      <c r="F401" s="4"/>
      <c r="G401" s="5"/>
      <c r="H401" s="3"/>
      <c r="I401" s="6"/>
    </row>
    <row r="402" spans="2:9" s="2" customFormat="1">
      <c r="B402" s="1"/>
      <c r="E402" s="3"/>
      <c r="F402" s="4"/>
      <c r="G402" s="5"/>
      <c r="H402" s="3"/>
      <c r="I402" s="6"/>
    </row>
    <row r="403" spans="2:9" s="2" customFormat="1">
      <c r="B403" s="1"/>
      <c r="E403" s="3"/>
      <c r="F403" s="4"/>
      <c r="G403" s="5"/>
      <c r="H403" s="3"/>
      <c r="I403" s="6"/>
    </row>
    <row r="404" spans="2:9" s="2" customFormat="1">
      <c r="B404" s="1"/>
      <c r="E404" s="3"/>
      <c r="F404" s="4"/>
      <c r="G404" s="5"/>
      <c r="H404" s="3"/>
      <c r="I404" s="6"/>
    </row>
    <row r="405" spans="2:9" s="2" customFormat="1">
      <c r="B405" s="1"/>
      <c r="E405" s="3"/>
      <c r="F405" s="4"/>
      <c r="G405" s="5"/>
      <c r="H405" s="3"/>
      <c r="I405" s="6"/>
    </row>
    <row r="406" spans="2:9" s="2" customFormat="1">
      <c r="B406" s="1"/>
      <c r="E406" s="3"/>
      <c r="F406" s="4"/>
      <c r="G406" s="5"/>
      <c r="H406" s="3"/>
      <c r="I406" s="6"/>
    </row>
    <row r="407" spans="2:9" s="2" customFormat="1">
      <c r="B407" s="1"/>
      <c r="E407" s="3"/>
      <c r="F407" s="4"/>
      <c r="G407" s="5"/>
      <c r="H407" s="3"/>
      <c r="I407" s="6"/>
    </row>
    <row r="408" spans="2:9" s="2" customFormat="1">
      <c r="B408" s="1"/>
      <c r="E408" s="3"/>
      <c r="F408" s="4"/>
      <c r="G408" s="5"/>
      <c r="H408" s="3"/>
      <c r="I408" s="6"/>
    </row>
    <row r="409" spans="2:9" s="2" customFormat="1">
      <c r="B409" s="1"/>
      <c r="E409" s="3"/>
      <c r="F409" s="4"/>
      <c r="G409" s="5"/>
      <c r="H409" s="3"/>
      <c r="I409" s="6"/>
    </row>
    <row r="410" spans="2:9" s="2" customFormat="1">
      <c r="B410" s="1"/>
      <c r="E410" s="3"/>
      <c r="F410" s="4"/>
      <c r="G410" s="5"/>
      <c r="H410" s="3"/>
      <c r="I410" s="6"/>
    </row>
    <row r="411" spans="2:9" s="2" customFormat="1">
      <c r="B411" s="1"/>
      <c r="E411" s="3"/>
      <c r="F411" s="4"/>
      <c r="G411" s="5"/>
      <c r="H411" s="3"/>
      <c r="I411" s="6"/>
    </row>
    <row r="412" spans="2:9" s="2" customFormat="1">
      <c r="B412" s="1"/>
      <c r="E412" s="3"/>
      <c r="F412" s="4"/>
      <c r="G412" s="5"/>
      <c r="H412" s="3"/>
      <c r="I412" s="6"/>
    </row>
    <row r="413" spans="2:9" s="2" customFormat="1">
      <c r="B413" s="1"/>
      <c r="E413" s="3"/>
      <c r="F413" s="4"/>
      <c r="G413" s="5"/>
      <c r="H413" s="3"/>
      <c r="I413" s="6"/>
    </row>
    <row r="414" spans="2:9" s="2" customFormat="1">
      <c r="B414" s="1"/>
      <c r="E414" s="3"/>
      <c r="F414" s="4"/>
      <c r="G414" s="5"/>
      <c r="H414" s="3"/>
      <c r="I414" s="6"/>
    </row>
    <row r="415" spans="2:9" s="2" customFormat="1">
      <c r="B415" s="1"/>
      <c r="E415" s="3"/>
      <c r="F415" s="4"/>
      <c r="G415" s="5"/>
      <c r="H415" s="3"/>
      <c r="I415" s="6"/>
    </row>
    <row r="416" spans="2:9" s="2" customFormat="1">
      <c r="B416" s="1"/>
      <c r="E416" s="3"/>
      <c r="F416" s="4"/>
      <c r="G416" s="5"/>
      <c r="H416" s="3"/>
      <c r="I416" s="6"/>
    </row>
    <row r="417" spans="2:9" s="2" customFormat="1">
      <c r="B417" s="1"/>
      <c r="E417" s="3"/>
      <c r="F417" s="4"/>
      <c r="G417" s="5"/>
      <c r="H417" s="3"/>
      <c r="I417" s="6"/>
    </row>
    <row r="418" spans="2:9" s="2" customFormat="1">
      <c r="B418" s="1"/>
      <c r="E418" s="3"/>
      <c r="F418" s="4"/>
      <c r="G418" s="5"/>
      <c r="H418" s="3"/>
      <c r="I418" s="6"/>
    </row>
    <row r="419" spans="2:9" s="2" customFormat="1">
      <c r="B419" s="1"/>
      <c r="E419" s="3"/>
      <c r="F419" s="4"/>
      <c r="G419" s="5"/>
      <c r="H419" s="3"/>
      <c r="I419" s="6"/>
    </row>
    <row r="420" spans="2:9" s="2" customFormat="1">
      <c r="B420" s="1"/>
      <c r="E420" s="3"/>
      <c r="F420" s="4"/>
      <c r="G420" s="5"/>
      <c r="H420" s="3"/>
      <c r="I420" s="6"/>
    </row>
    <row r="421" spans="2:9" s="2" customFormat="1">
      <c r="B421" s="1"/>
      <c r="E421" s="3"/>
      <c r="F421" s="4"/>
      <c r="G421" s="5"/>
      <c r="H421" s="3"/>
      <c r="I421" s="6"/>
    </row>
    <row r="422" spans="2:9" s="2" customFormat="1">
      <c r="B422" s="1"/>
      <c r="E422" s="3"/>
      <c r="F422" s="4"/>
      <c r="G422" s="5"/>
      <c r="H422" s="3"/>
      <c r="I422" s="6"/>
    </row>
    <row r="423" spans="2:9" s="2" customFormat="1">
      <c r="B423" s="1"/>
      <c r="E423" s="3"/>
      <c r="F423" s="4"/>
      <c r="G423" s="5"/>
      <c r="H423" s="3"/>
      <c r="I423" s="6"/>
    </row>
    <row r="424" spans="2:9" s="2" customFormat="1">
      <c r="B424" s="1"/>
      <c r="E424" s="3"/>
      <c r="F424" s="4"/>
      <c r="G424" s="5"/>
      <c r="H424" s="3"/>
      <c r="I424" s="6"/>
    </row>
    <row r="425" spans="2:9" s="2" customFormat="1">
      <c r="B425" s="1"/>
      <c r="E425" s="3"/>
      <c r="F425" s="4"/>
      <c r="G425" s="5"/>
      <c r="H425" s="3"/>
      <c r="I425" s="6"/>
    </row>
    <row r="426" spans="2:9" s="2" customFormat="1">
      <c r="B426" s="1"/>
      <c r="E426" s="3"/>
      <c r="F426" s="4"/>
      <c r="G426" s="5"/>
      <c r="H426" s="3"/>
      <c r="I426" s="6"/>
    </row>
    <row r="427" spans="2:9" s="2" customFormat="1">
      <c r="B427" s="1"/>
      <c r="E427" s="3"/>
      <c r="F427" s="4"/>
      <c r="G427" s="5"/>
      <c r="H427" s="3"/>
      <c r="I427" s="6"/>
    </row>
    <row r="428" spans="2:9" s="2" customFormat="1">
      <c r="B428" s="1"/>
      <c r="E428" s="3"/>
      <c r="F428" s="4"/>
      <c r="G428" s="5"/>
      <c r="H428" s="3"/>
      <c r="I428" s="6"/>
    </row>
    <row r="429" spans="2:9" s="2" customFormat="1">
      <c r="B429" s="1"/>
      <c r="E429" s="3"/>
      <c r="F429" s="4"/>
      <c r="G429" s="5"/>
      <c r="H429" s="3"/>
      <c r="I429" s="6"/>
    </row>
    <row r="430" spans="2:9" s="2" customFormat="1">
      <c r="B430" s="1"/>
      <c r="E430" s="3"/>
      <c r="F430" s="4"/>
      <c r="G430" s="5"/>
      <c r="H430" s="3"/>
      <c r="I430" s="6"/>
    </row>
    <row r="431" spans="2:9" s="2" customFormat="1">
      <c r="B431" s="1"/>
      <c r="E431" s="3"/>
      <c r="F431" s="4"/>
      <c r="G431" s="5"/>
      <c r="H431" s="3"/>
      <c r="I431" s="6"/>
    </row>
    <row r="432" spans="2:9" s="2" customFormat="1">
      <c r="B432" s="1"/>
      <c r="E432" s="3"/>
      <c r="F432" s="4"/>
      <c r="G432" s="5"/>
      <c r="H432" s="3"/>
      <c r="I432" s="6"/>
    </row>
    <row r="433" spans="2:9" s="2" customFormat="1">
      <c r="B433" s="1"/>
      <c r="E433" s="3"/>
      <c r="F433" s="4"/>
      <c r="G433" s="5"/>
      <c r="H433" s="3"/>
      <c r="I433" s="6"/>
    </row>
    <row r="434" spans="2:9" s="2" customFormat="1">
      <c r="B434" s="1"/>
      <c r="E434" s="3"/>
      <c r="F434" s="4"/>
      <c r="G434" s="5"/>
      <c r="H434" s="3"/>
      <c r="I434" s="6"/>
    </row>
    <row r="435" spans="2:9" s="2" customFormat="1">
      <c r="B435" s="1"/>
      <c r="E435" s="3"/>
      <c r="F435" s="4"/>
      <c r="G435" s="5"/>
      <c r="H435" s="3"/>
      <c r="I435" s="6"/>
    </row>
    <row r="436" spans="2:9" s="2" customFormat="1">
      <c r="B436" s="1"/>
      <c r="E436" s="3"/>
      <c r="F436" s="4"/>
      <c r="G436" s="5"/>
      <c r="H436" s="3"/>
      <c r="I436" s="6"/>
    </row>
    <row r="437" spans="2:9" s="2" customFormat="1">
      <c r="B437" s="1"/>
      <c r="E437" s="3"/>
      <c r="F437" s="4"/>
      <c r="G437" s="5"/>
      <c r="H437" s="3"/>
      <c r="I437" s="6"/>
    </row>
    <row r="438" spans="2:9" s="2" customFormat="1">
      <c r="B438" s="1"/>
      <c r="E438" s="3"/>
      <c r="F438" s="4"/>
      <c r="G438" s="5"/>
      <c r="H438" s="3"/>
      <c r="I438" s="6"/>
    </row>
    <row r="439" spans="2:9" s="2" customFormat="1">
      <c r="B439" s="1"/>
      <c r="E439" s="3"/>
      <c r="F439" s="4"/>
      <c r="G439" s="5"/>
      <c r="H439" s="3"/>
      <c r="I439" s="6"/>
    </row>
    <row r="440" spans="2:9" s="2" customFormat="1">
      <c r="B440" s="1"/>
      <c r="E440" s="3"/>
      <c r="F440" s="4"/>
      <c r="G440" s="5"/>
      <c r="H440" s="3"/>
      <c r="I440" s="6"/>
    </row>
    <row r="441" spans="2:9" s="2" customFormat="1">
      <c r="B441" s="1"/>
      <c r="E441" s="3"/>
      <c r="F441" s="4"/>
      <c r="G441" s="5"/>
      <c r="H441" s="3"/>
      <c r="I441" s="6"/>
    </row>
    <row r="442" spans="2:9" s="2" customFormat="1">
      <c r="B442" s="1"/>
      <c r="E442" s="3"/>
      <c r="F442" s="4"/>
      <c r="G442" s="5"/>
      <c r="H442" s="3"/>
      <c r="I442" s="6"/>
    </row>
    <row r="443" spans="2:9" s="2" customFormat="1">
      <c r="B443" s="1"/>
      <c r="E443" s="3"/>
      <c r="F443" s="4"/>
      <c r="G443" s="5"/>
      <c r="H443" s="3"/>
      <c r="I443" s="6"/>
    </row>
    <row r="444" spans="2:9" s="2" customFormat="1">
      <c r="B444" s="1"/>
      <c r="E444" s="3"/>
      <c r="F444" s="4"/>
      <c r="G444" s="5"/>
      <c r="H444" s="3"/>
      <c r="I444" s="6"/>
    </row>
    <row r="445" spans="2:9" s="2" customFormat="1">
      <c r="B445" s="1"/>
      <c r="E445" s="3"/>
      <c r="F445" s="4"/>
      <c r="G445" s="5"/>
      <c r="H445" s="3"/>
      <c r="I445" s="6"/>
    </row>
    <row r="446" spans="2:9" s="2" customFormat="1">
      <c r="B446" s="1"/>
      <c r="E446" s="3"/>
      <c r="F446" s="4"/>
      <c r="G446" s="5"/>
      <c r="H446" s="3"/>
      <c r="I446" s="6"/>
    </row>
    <row r="447" spans="2:9" s="2" customFormat="1">
      <c r="B447" s="1"/>
      <c r="E447" s="3"/>
      <c r="F447" s="4"/>
      <c r="G447" s="5"/>
      <c r="H447" s="3"/>
      <c r="I447" s="6"/>
    </row>
    <row r="448" spans="2:9" s="2" customFormat="1">
      <c r="B448" s="1"/>
      <c r="E448" s="3"/>
      <c r="F448" s="4"/>
      <c r="G448" s="5"/>
      <c r="H448" s="3"/>
      <c r="I448" s="6"/>
    </row>
    <row r="449" spans="2:9" s="2" customFormat="1">
      <c r="B449" s="1"/>
      <c r="E449" s="3"/>
      <c r="F449" s="4"/>
      <c r="G449" s="5"/>
      <c r="H449" s="3"/>
      <c r="I449" s="6"/>
    </row>
    <row r="450" spans="2:9" s="2" customFormat="1">
      <c r="B450" s="1"/>
      <c r="E450" s="3"/>
      <c r="F450" s="4"/>
      <c r="G450" s="5"/>
      <c r="H450" s="3"/>
      <c r="I450" s="6"/>
    </row>
    <row r="451" spans="2:9" s="2" customFormat="1">
      <c r="B451" s="1"/>
      <c r="E451" s="3"/>
      <c r="F451" s="4"/>
      <c r="G451" s="5"/>
      <c r="H451" s="3"/>
      <c r="I451" s="6"/>
    </row>
    <row r="452" spans="2:9" s="2" customFormat="1">
      <c r="B452" s="1"/>
      <c r="E452" s="3"/>
      <c r="F452" s="4"/>
      <c r="G452" s="5"/>
      <c r="H452" s="3"/>
      <c r="I452" s="6"/>
    </row>
    <row r="453" spans="2:9" s="2" customFormat="1">
      <c r="B453" s="1"/>
      <c r="E453" s="3"/>
      <c r="F453" s="4"/>
      <c r="G453" s="5"/>
      <c r="H453" s="3"/>
      <c r="I453" s="6"/>
    </row>
    <row r="454" spans="2:9" s="2" customFormat="1">
      <c r="B454" s="1"/>
      <c r="E454" s="3"/>
      <c r="F454" s="4"/>
      <c r="G454" s="5"/>
      <c r="H454" s="3"/>
      <c r="I454" s="6"/>
    </row>
    <row r="455" spans="2:9" s="2" customFormat="1">
      <c r="B455" s="1"/>
      <c r="E455" s="3"/>
      <c r="F455" s="4"/>
      <c r="G455" s="5"/>
      <c r="H455" s="3"/>
      <c r="I455" s="6"/>
    </row>
    <row r="456" spans="2:9" s="2" customFormat="1">
      <c r="B456" s="1"/>
      <c r="E456" s="3"/>
      <c r="F456" s="4"/>
      <c r="G456" s="5"/>
      <c r="H456" s="3"/>
      <c r="I456" s="6"/>
    </row>
    <row r="457" spans="2:9" s="2" customFormat="1">
      <c r="B457" s="1"/>
      <c r="E457" s="3"/>
      <c r="F457" s="4"/>
      <c r="G457" s="5"/>
      <c r="H457" s="3"/>
      <c r="I457" s="6"/>
    </row>
    <row r="458" spans="2:9" s="2" customFormat="1">
      <c r="B458" s="1"/>
      <c r="E458" s="3"/>
      <c r="F458" s="4"/>
      <c r="G458" s="5"/>
      <c r="H458" s="3"/>
      <c r="I458" s="6"/>
    </row>
    <row r="459" spans="2:9" s="2" customFormat="1">
      <c r="B459" s="1"/>
      <c r="E459" s="3"/>
      <c r="F459" s="4"/>
      <c r="G459" s="5"/>
      <c r="H459" s="3"/>
      <c r="I459" s="6"/>
    </row>
    <row r="460" spans="2:9" s="2" customFormat="1">
      <c r="B460" s="1"/>
      <c r="E460" s="3"/>
      <c r="F460" s="4"/>
      <c r="G460" s="5"/>
      <c r="H460" s="3"/>
      <c r="I460" s="6"/>
    </row>
    <row r="461" spans="2:9" s="2" customFormat="1">
      <c r="B461" s="1"/>
      <c r="E461" s="3"/>
      <c r="F461" s="4"/>
      <c r="G461" s="5"/>
      <c r="H461" s="3"/>
      <c r="I461" s="6"/>
    </row>
    <row r="462" spans="2:9" s="2" customFormat="1">
      <c r="B462" s="1"/>
      <c r="E462" s="3"/>
      <c r="F462" s="4"/>
      <c r="G462" s="5"/>
      <c r="H462" s="3"/>
      <c r="I462" s="6"/>
    </row>
    <row r="463" spans="2:9" s="2" customFormat="1">
      <c r="B463" s="1"/>
      <c r="E463" s="3"/>
      <c r="F463" s="4"/>
      <c r="G463" s="5"/>
      <c r="H463" s="3"/>
      <c r="I463" s="6"/>
    </row>
    <row r="464" spans="2:9" s="2" customFormat="1">
      <c r="B464" s="1"/>
      <c r="E464" s="3"/>
      <c r="F464" s="4"/>
      <c r="G464" s="5"/>
      <c r="H464" s="3"/>
      <c r="I464" s="6"/>
    </row>
    <row r="465" spans="2:9" s="2" customFormat="1">
      <c r="B465" s="1"/>
      <c r="E465" s="3"/>
      <c r="F465" s="4"/>
      <c r="G465" s="5"/>
      <c r="H465" s="3"/>
      <c r="I465" s="6"/>
    </row>
    <row r="466" spans="2:9" s="2" customFormat="1">
      <c r="B466" s="1"/>
      <c r="E466" s="3"/>
      <c r="F466" s="4"/>
      <c r="G466" s="5"/>
      <c r="H466" s="3"/>
      <c r="I466" s="6"/>
    </row>
    <row r="467" spans="2:9" s="2" customFormat="1">
      <c r="B467" s="1"/>
      <c r="E467" s="3"/>
      <c r="F467" s="4"/>
      <c r="G467" s="5"/>
      <c r="H467" s="3"/>
      <c r="I467" s="6"/>
    </row>
    <row r="468" spans="2:9" s="2" customFormat="1">
      <c r="B468" s="1"/>
      <c r="E468" s="3"/>
      <c r="F468" s="4"/>
      <c r="G468" s="5"/>
      <c r="H468" s="3"/>
      <c r="I468" s="6"/>
    </row>
    <row r="469" spans="2:9" s="2" customFormat="1">
      <c r="B469" s="1"/>
      <c r="E469" s="3"/>
      <c r="F469" s="4"/>
      <c r="G469" s="5"/>
      <c r="H469" s="3"/>
      <c r="I469" s="6"/>
    </row>
    <row r="470" spans="2:9" s="2" customFormat="1">
      <c r="B470" s="1"/>
      <c r="E470" s="3"/>
      <c r="F470" s="4"/>
      <c r="G470" s="5"/>
      <c r="H470" s="3"/>
      <c r="I470" s="6"/>
    </row>
    <row r="471" spans="2:9" s="2" customFormat="1">
      <c r="B471" s="1"/>
      <c r="E471" s="3"/>
      <c r="F471" s="4"/>
      <c r="G471" s="5"/>
      <c r="H471" s="3"/>
      <c r="I471" s="6"/>
    </row>
    <row r="472" spans="2:9" s="2" customFormat="1">
      <c r="B472" s="1"/>
      <c r="E472" s="3"/>
      <c r="F472" s="4"/>
      <c r="G472" s="5"/>
      <c r="H472" s="3"/>
      <c r="I472" s="6"/>
    </row>
    <row r="473" spans="2:9" s="2" customFormat="1">
      <c r="B473" s="1"/>
      <c r="E473" s="3"/>
      <c r="F473" s="4"/>
      <c r="G473" s="5"/>
      <c r="H473" s="3"/>
      <c r="I473" s="6"/>
    </row>
    <row r="474" spans="2:9" s="2" customFormat="1">
      <c r="B474" s="1"/>
      <c r="E474" s="3"/>
      <c r="F474" s="4"/>
      <c r="G474" s="5"/>
      <c r="H474" s="3"/>
      <c r="I474" s="6"/>
    </row>
    <row r="475" spans="2:9" s="2" customFormat="1">
      <c r="B475" s="1"/>
      <c r="E475" s="3"/>
      <c r="F475" s="4"/>
      <c r="G475" s="5"/>
      <c r="H475" s="3"/>
      <c r="I475" s="6"/>
    </row>
    <row r="476" spans="2:9" s="2" customFormat="1">
      <c r="B476" s="1"/>
      <c r="E476" s="3"/>
      <c r="F476" s="4"/>
      <c r="G476" s="5"/>
      <c r="H476" s="3"/>
      <c r="I476" s="6"/>
    </row>
    <row r="477" spans="2:9" s="2" customFormat="1">
      <c r="B477" s="1"/>
      <c r="E477" s="3"/>
      <c r="F477" s="4"/>
      <c r="G477" s="5"/>
      <c r="H477" s="3"/>
      <c r="I477" s="6"/>
    </row>
    <row r="478" spans="2:9" s="2" customFormat="1">
      <c r="B478" s="1"/>
      <c r="E478" s="3"/>
      <c r="F478" s="4"/>
      <c r="G478" s="5"/>
      <c r="H478" s="3"/>
      <c r="I478" s="6"/>
    </row>
    <row r="479" spans="2:9" s="2" customFormat="1">
      <c r="B479" s="1"/>
      <c r="E479" s="3"/>
      <c r="F479" s="4"/>
      <c r="G479" s="5"/>
      <c r="H479" s="3"/>
      <c r="I479" s="6"/>
    </row>
    <row r="480" spans="2:9" s="2" customFormat="1">
      <c r="B480" s="1"/>
      <c r="E480" s="3"/>
      <c r="F480" s="4"/>
      <c r="G480" s="5"/>
      <c r="H480" s="3"/>
      <c r="I480" s="6"/>
    </row>
    <row r="481" spans="2:9" s="2" customFormat="1">
      <c r="B481" s="1"/>
      <c r="E481" s="3"/>
      <c r="F481" s="4"/>
      <c r="G481" s="5"/>
      <c r="H481" s="3"/>
      <c r="I481" s="6"/>
    </row>
    <row r="482" spans="2:9" s="2" customFormat="1">
      <c r="B482" s="1"/>
      <c r="E482" s="3"/>
      <c r="F482" s="4"/>
      <c r="G482" s="5"/>
      <c r="H482" s="3"/>
      <c r="I482" s="6"/>
    </row>
    <row r="483" spans="2:9" s="2" customFormat="1">
      <c r="B483" s="1"/>
      <c r="E483" s="3"/>
      <c r="F483" s="4"/>
      <c r="G483" s="5"/>
      <c r="H483" s="3"/>
      <c r="I483" s="6"/>
    </row>
    <row r="484" spans="2:9" s="2" customFormat="1">
      <c r="B484" s="1"/>
      <c r="E484" s="3"/>
      <c r="F484" s="4"/>
      <c r="G484" s="5"/>
      <c r="H484" s="3"/>
      <c r="I484" s="6"/>
    </row>
    <row r="485" spans="2:9" s="2" customFormat="1">
      <c r="B485" s="1"/>
      <c r="E485" s="3"/>
      <c r="F485" s="4"/>
      <c r="G485" s="5"/>
      <c r="H485" s="3"/>
      <c r="I485" s="6"/>
    </row>
    <row r="486" spans="2:9" s="2" customFormat="1">
      <c r="B486" s="1"/>
      <c r="E486" s="3"/>
      <c r="F486" s="4"/>
      <c r="G486" s="5"/>
      <c r="H486" s="3"/>
      <c r="I486" s="6"/>
    </row>
    <row r="487" spans="2:9" s="2" customFormat="1">
      <c r="B487" s="1"/>
      <c r="E487" s="3"/>
      <c r="F487" s="4"/>
      <c r="G487" s="5"/>
      <c r="H487" s="3"/>
      <c r="I487" s="6"/>
    </row>
    <row r="488" spans="2:9" s="2" customFormat="1">
      <c r="B488" s="1"/>
      <c r="E488" s="3"/>
      <c r="F488" s="4"/>
      <c r="G488" s="5"/>
      <c r="H488" s="3"/>
      <c r="I488" s="6"/>
    </row>
    <row r="489" spans="2:9" s="2" customFormat="1">
      <c r="B489" s="1"/>
      <c r="E489" s="3"/>
      <c r="F489" s="4"/>
      <c r="G489" s="5"/>
      <c r="H489" s="3"/>
      <c r="I489" s="6"/>
    </row>
    <row r="490" spans="2:9" s="2" customFormat="1">
      <c r="B490" s="1"/>
      <c r="E490" s="3"/>
      <c r="F490" s="4"/>
      <c r="G490" s="5"/>
      <c r="H490" s="3"/>
      <c r="I490" s="6"/>
    </row>
    <row r="491" spans="2:9" s="2" customFormat="1">
      <c r="B491" s="1"/>
      <c r="E491" s="3"/>
      <c r="F491" s="4"/>
      <c r="G491" s="5"/>
      <c r="H491" s="3"/>
      <c r="I491" s="6"/>
    </row>
    <row r="492" spans="2:9" s="2" customFormat="1">
      <c r="B492" s="1"/>
      <c r="E492" s="3"/>
      <c r="F492" s="4"/>
      <c r="G492" s="5"/>
      <c r="H492" s="3"/>
      <c r="I492" s="6"/>
    </row>
    <row r="493" spans="2:9" s="2" customFormat="1">
      <c r="B493" s="1"/>
      <c r="E493" s="3"/>
      <c r="F493" s="4"/>
      <c r="G493" s="5"/>
      <c r="H493" s="3"/>
      <c r="I493" s="6"/>
    </row>
    <row r="494" spans="2:9" s="2" customFormat="1">
      <c r="B494" s="1"/>
      <c r="E494" s="3"/>
      <c r="F494" s="4"/>
      <c r="G494" s="5"/>
      <c r="H494" s="3"/>
      <c r="I494" s="6"/>
    </row>
    <row r="495" spans="2:9" s="2" customFormat="1">
      <c r="B495" s="1"/>
      <c r="E495" s="3"/>
      <c r="F495" s="4"/>
      <c r="G495" s="5"/>
      <c r="H495" s="3"/>
      <c r="I495" s="6"/>
    </row>
    <row r="496" spans="2:9" s="2" customFormat="1">
      <c r="B496" s="1"/>
      <c r="E496" s="3"/>
      <c r="F496" s="4"/>
      <c r="G496" s="5"/>
      <c r="H496" s="3"/>
      <c r="I496" s="6"/>
    </row>
    <row r="497" spans="2:9" s="2" customFormat="1">
      <c r="B497" s="1"/>
      <c r="E497" s="3"/>
      <c r="F497" s="4"/>
      <c r="G497" s="5"/>
      <c r="H497" s="3"/>
      <c r="I497" s="6"/>
    </row>
    <row r="498" spans="2:9" s="2" customFormat="1">
      <c r="B498" s="1"/>
      <c r="E498" s="3"/>
      <c r="F498" s="4"/>
      <c r="G498" s="5"/>
      <c r="H498" s="3"/>
      <c r="I498" s="6"/>
    </row>
    <row r="499" spans="2:9" s="2" customFormat="1">
      <c r="B499" s="1"/>
      <c r="E499" s="3"/>
      <c r="F499" s="4"/>
      <c r="G499" s="5"/>
      <c r="H499" s="3"/>
      <c r="I499" s="6"/>
    </row>
    <row r="500" spans="2:9" s="2" customFormat="1">
      <c r="B500" s="1"/>
      <c r="E500" s="3"/>
      <c r="F500" s="4"/>
      <c r="G500" s="5"/>
      <c r="H500" s="3"/>
      <c r="I500" s="6"/>
    </row>
    <row r="501" spans="2:9" s="2" customFormat="1">
      <c r="B501" s="1"/>
      <c r="E501" s="3"/>
      <c r="F501" s="4"/>
      <c r="G501" s="5"/>
      <c r="H501" s="3"/>
      <c r="I501" s="6"/>
    </row>
    <row r="502" spans="2:9" s="2" customFormat="1">
      <c r="B502" s="1"/>
      <c r="E502" s="3"/>
      <c r="F502" s="4"/>
      <c r="G502" s="5"/>
      <c r="H502" s="3"/>
      <c r="I502" s="6"/>
    </row>
    <row r="503" spans="2:9" s="2" customFormat="1">
      <c r="B503" s="1"/>
      <c r="E503" s="3"/>
      <c r="F503" s="4"/>
      <c r="G503" s="5"/>
      <c r="H503" s="3"/>
      <c r="I503" s="6"/>
    </row>
    <row r="504" spans="2:9" s="2" customFormat="1">
      <c r="B504" s="1"/>
      <c r="E504" s="3"/>
      <c r="F504" s="4"/>
      <c r="G504" s="5"/>
      <c r="H504" s="3"/>
      <c r="I504" s="6"/>
    </row>
    <row r="505" spans="2:9" s="2" customFormat="1">
      <c r="B505" s="1"/>
      <c r="E505" s="3"/>
      <c r="F505" s="4"/>
      <c r="G505" s="5"/>
      <c r="H505" s="3"/>
      <c r="I505" s="6"/>
    </row>
    <row r="506" spans="2:9" s="2" customFormat="1">
      <c r="B506" s="1"/>
      <c r="E506" s="3"/>
      <c r="F506" s="4"/>
      <c r="G506" s="5"/>
      <c r="H506" s="3"/>
      <c r="I506" s="6"/>
    </row>
    <row r="507" spans="2:9" s="2" customFormat="1">
      <c r="B507" s="1"/>
      <c r="E507" s="3"/>
      <c r="F507" s="4"/>
      <c r="G507" s="5"/>
      <c r="H507" s="3"/>
      <c r="I507" s="6"/>
    </row>
    <row r="508" spans="2:9" s="2" customFormat="1">
      <c r="B508" s="1"/>
      <c r="E508" s="3"/>
      <c r="F508" s="4"/>
      <c r="G508" s="5"/>
      <c r="H508" s="3"/>
      <c r="I508" s="6"/>
    </row>
    <row r="509" spans="2:9" s="2" customFormat="1">
      <c r="B509" s="1"/>
      <c r="E509" s="3"/>
      <c r="F509" s="4"/>
      <c r="G509" s="5"/>
      <c r="H509" s="3"/>
      <c r="I509" s="6"/>
    </row>
    <row r="510" spans="2:9" s="2" customFormat="1">
      <c r="B510" s="1"/>
      <c r="E510" s="3"/>
      <c r="F510" s="4"/>
      <c r="G510" s="5"/>
      <c r="H510" s="3"/>
      <c r="I510" s="6"/>
    </row>
    <row r="511" spans="2:9" s="2" customFormat="1">
      <c r="B511" s="1"/>
      <c r="E511" s="3"/>
      <c r="F511" s="4"/>
      <c r="G511" s="5"/>
      <c r="H511" s="3"/>
      <c r="I511" s="6"/>
    </row>
    <row r="512" spans="2:9" s="2" customFormat="1">
      <c r="B512" s="1"/>
      <c r="E512" s="3"/>
      <c r="F512" s="4"/>
      <c r="G512" s="5"/>
      <c r="H512" s="3"/>
      <c r="I512" s="6"/>
    </row>
    <row r="513" spans="2:9" s="2" customFormat="1">
      <c r="B513" s="1"/>
      <c r="E513" s="3"/>
      <c r="F513" s="4"/>
      <c r="G513" s="5"/>
      <c r="H513" s="3"/>
      <c r="I513" s="6"/>
    </row>
    <row r="514" spans="2:9" s="2" customFormat="1">
      <c r="B514" s="1"/>
      <c r="E514" s="3"/>
      <c r="F514" s="4"/>
      <c r="G514" s="5"/>
      <c r="H514" s="3"/>
      <c r="I514" s="6"/>
    </row>
    <row r="515" spans="2:9" s="2" customFormat="1">
      <c r="B515" s="1"/>
      <c r="E515" s="3"/>
      <c r="F515" s="4"/>
      <c r="G515" s="5"/>
      <c r="H515" s="3"/>
      <c r="I515" s="6"/>
    </row>
    <row r="516" spans="2:9" s="2" customFormat="1">
      <c r="B516" s="1"/>
      <c r="E516" s="3"/>
      <c r="F516" s="4"/>
      <c r="G516" s="5"/>
      <c r="H516" s="3"/>
      <c r="I516" s="6"/>
    </row>
    <row r="517" spans="2:9" s="2" customFormat="1">
      <c r="B517" s="1"/>
      <c r="E517" s="3"/>
      <c r="F517" s="4"/>
      <c r="G517" s="5"/>
      <c r="H517" s="3"/>
      <c r="I517" s="6"/>
    </row>
    <row r="518" spans="2:9" s="2" customFormat="1">
      <c r="B518" s="1"/>
      <c r="E518" s="3"/>
      <c r="F518" s="4"/>
      <c r="G518" s="5"/>
      <c r="H518" s="3"/>
      <c r="I518" s="6"/>
    </row>
    <row r="519" spans="2:9" s="2" customFormat="1">
      <c r="B519" s="1"/>
      <c r="E519" s="3"/>
      <c r="F519" s="4"/>
      <c r="G519" s="5"/>
      <c r="H519" s="3"/>
      <c r="I519" s="6"/>
    </row>
    <row r="520" spans="2:9" s="2" customFormat="1">
      <c r="B520" s="1"/>
      <c r="E520" s="3"/>
      <c r="F520" s="4"/>
      <c r="G520" s="5"/>
      <c r="H520" s="3"/>
      <c r="I520" s="6"/>
    </row>
    <row r="521" spans="2:9" s="2" customFormat="1">
      <c r="B521" s="1"/>
      <c r="E521" s="3"/>
      <c r="F521" s="4"/>
      <c r="G521" s="5"/>
      <c r="H521" s="3"/>
      <c r="I521" s="6"/>
    </row>
    <row r="522" spans="2:9" s="2" customFormat="1">
      <c r="B522" s="1"/>
      <c r="E522" s="3"/>
      <c r="F522" s="4"/>
      <c r="G522" s="5"/>
      <c r="H522" s="3"/>
      <c r="I522" s="6"/>
    </row>
    <row r="523" spans="2:9" s="2" customFormat="1">
      <c r="B523" s="1"/>
      <c r="E523" s="3"/>
      <c r="F523" s="4"/>
      <c r="G523" s="5"/>
      <c r="H523" s="3"/>
      <c r="I523" s="6"/>
    </row>
    <row r="524" spans="2:9" s="2" customFormat="1">
      <c r="B524" s="1"/>
      <c r="E524" s="3"/>
      <c r="F524" s="4"/>
      <c r="G524" s="5"/>
      <c r="H524" s="3"/>
      <c r="I524" s="6"/>
    </row>
    <row r="525" spans="2:9" s="2" customFormat="1">
      <c r="B525" s="1"/>
      <c r="E525" s="3"/>
      <c r="F525" s="4"/>
      <c r="G525" s="5"/>
      <c r="H525" s="3"/>
      <c r="I525" s="6"/>
    </row>
    <row r="526" spans="2:9" s="2" customFormat="1">
      <c r="B526" s="1"/>
      <c r="E526" s="3"/>
      <c r="F526" s="4"/>
      <c r="G526" s="5"/>
      <c r="H526" s="3"/>
      <c r="I526" s="6"/>
    </row>
    <row r="527" spans="2:9" s="2" customFormat="1">
      <c r="B527" s="1"/>
      <c r="E527" s="3"/>
      <c r="F527" s="4"/>
      <c r="G527" s="5"/>
      <c r="H527" s="3"/>
      <c r="I527" s="6"/>
    </row>
    <row r="528" spans="2:9" s="2" customFormat="1">
      <c r="B528" s="1"/>
      <c r="E528" s="3"/>
      <c r="F528" s="4"/>
      <c r="G528" s="5"/>
      <c r="H528" s="3"/>
      <c r="I528" s="6"/>
    </row>
    <row r="529" spans="2:9" s="2" customFormat="1">
      <c r="B529" s="1"/>
      <c r="E529" s="3"/>
      <c r="F529" s="4"/>
      <c r="G529" s="5"/>
      <c r="H529" s="3"/>
      <c r="I529" s="6"/>
    </row>
    <row r="530" spans="2:9" s="2" customFormat="1">
      <c r="B530" s="1"/>
      <c r="E530" s="3"/>
      <c r="F530" s="4"/>
      <c r="G530" s="5"/>
      <c r="H530" s="3"/>
      <c r="I530" s="6"/>
    </row>
    <row r="531" spans="2:9" s="2" customFormat="1">
      <c r="B531" s="1"/>
      <c r="E531" s="3"/>
      <c r="F531" s="4"/>
      <c r="G531" s="5"/>
      <c r="H531" s="3"/>
      <c r="I531" s="6"/>
    </row>
    <row r="532" spans="2:9" s="2" customFormat="1">
      <c r="B532" s="1"/>
      <c r="E532" s="3"/>
      <c r="F532" s="4"/>
      <c r="G532" s="5"/>
      <c r="H532" s="3"/>
      <c r="I532" s="6"/>
    </row>
    <row r="533" spans="2:9" s="2" customFormat="1">
      <c r="B533" s="1"/>
      <c r="E533" s="3"/>
      <c r="F533" s="4"/>
      <c r="G533" s="5"/>
      <c r="H533" s="3"/>
      <c r="I533" s="6"/>
    </row>
    <row r="534" spans="2:9" s="2" customFormat="1">
      <c r="B534" s="1"/>
      <c r="E534" s="3"/>
      <c r="F534" s="4"/>
      <c r="G534" s="5"/>
      <c r="H534" s="3"/>
      <c r="I534" s="6"/>
    </row>
    <row r="535" spans="2:9" s="2" customFormat="1">
      <c r="B535" s="1"/>
      <c r="E535" s="3"/>
      <c r="F535" s="4"/>
      <c r="G535" s="5"/>
      <c r="H535" s="3"/>
      <c r="I535" s="6"/>
    </row>
    <row r="536" spans="2:9" s="2" customFormat="1">
      <c r="B536" s="1"/>
      <c r="E536" s="3"/>
      <c r="F536" s="4"/>
      <c r="G536" s="5"/>
      <c r="H536" s="3"/>
      <c r="I536" s="6"/>
    </row>
    <row r="537" spans="2:9" s="2" customFormat="1">
      <c r="B537" s="1"/>
      <c r="E537" s="3"/>
      <c r="F537" s="4"/>
      <c r="G537" s="5"/>
      <c r="H537" s="3"/>
      <c r="I537" s="6"/>
    </row>
    <row r="538" spans="2:9" s="2" customFormat="1">
      <c r="B538" s="1"/>
      <c r="E538" s="3"/>
      <c r="F538" s="4"/>
      <c r="G538" s="5"/>
      <c r="H538" s="3"/>
      <c r="I538" s="6"/>
    </row>
    <row r="539" spans="2:9" s="2" customFormat="1">
      <c r="B539" s="1"/>
      <c r="E539" s="3"/>
      <c r="F539" s="4"/>
      <c r="G539" s="5"/>
      <c r="H539" s="3"/>
      <c r="I539" s="6"/>
    </row>
    <row r="540" spans="2:9" s="2" customFormat="1">
      <c r="B540" s="1"/>
      <c r="E540" s="3"/>
      <c r="F540" s="4"/>
      <c r="G540" s="5"/>
      <c r="H540" s="3"/>
      <c r="I540" s="6"/>
    </row>
    <row r="541" spans="2:9" s="2" customFormat="1">
      <c r="B541" s="1"/>
      <c r="E541" s="3"/>
      <c r="F541" s="4"/>
      <c r="G541" s="5"/>
      <c r="H541" s="3"/>
      <c r="I541" s="6"/>
    </row>
    <row r="542" spans="2:9" s="2" customFormat="1">
      <c r="B542" s="1"/>
      <c r="E542" s="3"/>
      <c r="F542" s="4"/>
      <c r="G542" s="5"/>
      <c r="H542" s="3"/>
      <c r="I542" s="6"/>
    </row>
    <row r="543" spans="2:9" s="2" customFormat="1">
      <c r="B543" s="1"/>
      <c r="E543" s="3"/>
      <c r="F543" s="4"/>
      <c r="G543" s="5"/>
      <c r="H543" s="3"/>
      <c r="I543" s="6"/>
    </row>
    <row r="544" spans="2:9" s="2" customFormat="1">
      <c r="B544" s="1"/>
      <c r="E544" s="3"/>
      <c r="F544" s="4"/>
      <c r="G544" s="5"/>
      <c r="H544" s="3"/>
      <c r="I544" s="6"/>
    </row>
    <row r="545" spans="2:9" s="2" customFormat="1">
      <c r="B545" s="1"/>
      <c r="E545" s="3"/>
      <c r="F545" s="4"/>
      <c r="G545" s="5"/>
      <c r="H545" s="3"/>
      <c r="I545" s="6"/>
    </row>
    <row r="546" spans="2:9" s="2" customFormat="1">
      <c r="B546" s="1"/>
      <c r="E546" s="3"/>
      <c r="F546" s="4"/>
      <c r="G546" s="5"/>
      <c r="H546" s="3"/>
      <c r="I546" s="6"/>
    </row>
    <row r="547" spans="2:9" s="2" customFormat="1">
      <c r="B547" s="1"/>
      <c r="E547" s="3"/>
      <c r="F547" s="4"/>
      <c r="G547" s="5"/>
      <c r="H547" s="3"/>
      <c r="I547" s="6"/>
    </row>
    <row r="548" spans="2:9" s="2" customFormat="1">
      <c r="B548" s="1"/>
      <c r="E548" s="3"/>
      <c r="F548" s="4"/>
      <c r="G548" s="5"/>
      <c r="H548" s="3"/>
      <c r="I548" s="6"/>
    </row>
    <row r="549" spans="2:9" s="2" customFormat="1">
      <c r="B549" s="1"/>
      <c r="E549" s="3"/>
      <c r="F549" s="4"/>
      <c r="G549" s="5"/>
      <c r="H549" s="3"/>
      <c r="I549" s="6"/>
    </row>
    <row r="550" spans="2:9" s="2" customFormat="1">
      <c r="B550" s="1"/>
      <c r="E550" s="3"/>
      <c r="F550" s="4"/>
      <c r="G550" s="5"/>
      <c r="H550" s="3"/>
      <c r="I550" s="6"/>
    </row>
    <row r="551" spans="2:9" s="2" customFormat="1">
      <c r="B551" s="1"/>
      <c r="E551" s="3"/>
      <c r="F551" s="4"/>
      <c r="G551" s="5"/>
      <c r="H551" s="3"/>
      <c r="I551" s="6"/>
    </row>
    <row r="552" spans="2:9" s="2" customFormat="1">
      <c r="B552" s="1"/>
      <c r="E552" s="3"/>
      <c r="F552" s="4"/>
      <c r="G552" s="5"/>
      <c r="H552" s="3"/>
      <c r="I552" s="6"/>
    </row>
    <row r="553" spans="2:9" s="2" customFormat="1">
      <c r="B553" s="1"/>
      <c r="E553" s="3"/>
      <c r="F553" s="4"/>
      <c r="G553" s="5"/>
      <c r="H553" s="3"/>
      <c r="I553" s="6"/>
    </row>
    <row r="554" spans="2:9" s="2" customFormat="1">
      <c r="B554" s="1"/>
      <c r="E554" s="3"/>
      <c r="F554" s="4"/>
      <c r="G554" s="5"/>
      <c r="H554" s="3"/>
      <c r="I554" s="6"/>
    </row>
    <row r="555" spans="2:9" s="2" customFormat="1">
      <c r="B555" s="1"/>
      <c r="E555" s="3"/>
      <c r="F555" s="4"/>
      <c r="G555" s="5"/>
      <c r="H555" s="3"/>
      <c r="I555" s="6"/>
    </row>
    <row r="556" spans="2:9" s="2" customFormat="1">
      <c r="B556" s="1"/>
      <c r="E556" s="3"/>
      <c r="F556" s="4"/>
      <c r="G556" s="5"/>
      <c r="H556" s="3"/>
      <c r="I556" s="6"/>
    </row>
    <row r="557" spans="2:9" s="2" customFormat="1">
      <c r="B557" s="1"/>
      <c r="E557" s="3"/>
      <c r="F557" s="4"/>
      <c r="G557" s="5"/>
      <c r="H557" s="3"/>
      <c r="I557" s="6"/>
    </row>
    <row r="558" spans="2:9" s="2" customFormat="1">
      <c r="B558" s="1"/>
      <c r="E558" s="3"/>
      <c r="F558" s="4"/>
      <c r="G558" s="5"/>
      <c r="H558" s="3"/>
      <c r="I558" s="6"/>
    </row>
    <row r="559" spans="2:9" s="2" customFormat="1">
      <c r="B559" s="1"/>
      <c r="E559" s="3"/>
      <c r="F559" s="4"/>
      <c r="G559" s="5"/>
      <c r="H559" s="3"/>
      <c r="I559" s="6"/>
    </row>
    <row r="560" spans="2:9" s="2" customFormat="1">
      <c r="B560" s="1"/>
      <c r="E560" s="3"/>
      <c r="F560" s="4"/>
      <c r="G560" s="5"/>
      <c r="H560" s="3"/>
      <c r="I560" s="6"/>
    </row>
    <row r="561" spans="2:9" s="2" customFormat="1">
      <c r="B561" s="1"/>
      <c r="E561" s="3"/>
      <c r="F561" s="4"/>
      <c r="G561" s="5"/>
      <c r="H561" s="3"/>
      <c r="I561" s="6"/>
    </row>
    <row r="562" spans="2:9" s="2" customFormat="1">
      <c r="B562" s="1"/>
      <c r="E562" s="3"/>
      <c r="F562" s="4"/>
      <c r="G562" s="5"/>
      <c r="H562" s="3"/>
      <c r="I562" s="6"/>
    </row>
    <row r="563" spans="2:9" s="2" customFormat="1">
      <c r="B563" s="1"/>
      <c r="E563" s="3"/>
      <c r="F563" s="4"/>
      <c r="G563" s="5"/>
      <c r="H563" s="3"/>
      <c r="I563" s="6"/>
    </row>
    <row r="564" spans="2:9" s="2" customFormat="1">
      <c r="B564" s="1"/>
      <c r="E564" s="3"/>
      <c r="F564" s="4"/>
      <c r="G564" s="5"/>
      <c r="H564" s="3"/>
      <c r="I564" s="6"/>
    </row>
    <row r="565" spans="2:9" s="2" customFormat="1">
      <c r="B565" s="1"/>
      <c r="E565" s="3"/>
      <c r="F565" s="4"/>
      <c r="G565" s="5"/>
      <c r="H565" s="3"/>
      <c r="I565" s="6"/>
    </row>
    <row r="566" spans="2:9" s="2" customFormat="1">
      <c r="B566" s="1"/>
      <c r="E566" s="3"/>
      <c r="F566" s="4"/>
      <c r="G566" s="5"/>
      <c r="H566" s="3"/>
      <c r="I566" s="6"/>
    </row>
    <row r="567" spans="2:9" s="2" customFormat="1">
      <c r="B567" s="1"/>
      <c r="E567" s="3"/>
      <c r="F567" s="4"/>
      <c r="G567" s="5"/>
      <c r="H567" s="3"/>
      <c r="I567" s="6"/>
    </row>
    <row r="568" spans="2:9" s="2" customFormat="1">
      <c r="B568" s="1"/>
      <c r="E568" s="3"/>
      <c r="F568" s="4"/>
      <c r="G568" s="5"/>
      <c r="H568" s="3"/>
      <c r="I568" s="6"/>
    </row>
    <row r="569" spans="2:9" s="2" customFormat="1">
      <c r="B569" s="1"/>
      <c r="E569" s="3"/>
      <c r="F569" s="4"/>
      <c r="G569" s="5"/>
      <c r="H569" s="3"/>
      <c r="I569" s="6"/>
    </row>
    <row r="570" spans="2:9" s="2" customFormat="1">
      <c r="B570" s="1"/>
      <c r="E570" s="3"/>
      <c r="F570" s="4"/>
      <c r="G570" s="5"/>
      <c r="H570" s="3"/>
      <c r="I570" s="6"/>
    </row>
    <row r="571" spans="2:9" s="2" customFormat="1">
      <c r="B571" s="1"/>
      <c r="E571" s="3"/>
      <c r="F571" s="4"/>
      <c r="G571" s="5"/>
      <c r="H571" s="3"/>
      <c r="I571" s="6"/>
    </row>
    <row r="572" spans="2:9" s="2" customFormat="1">
      <c r="B572" s="1"/>
      <c r="E572" s="3"/>
      <c r="F572" s="4"/>
      <c r="G572" s="5"/>
      <c r="H572" s="3"/>
      <c r="I572" s="6"/>
    </row>
    <row r="573" spans="2:9" s="2" customFormat="1">
      <c r="B573" s="1"/>
      <c r="E573" s="3"/>
      <c r="F573" s="4"/>
      <c r="G573" s="5"/>
      <c r="H573" s="3"/>
      <c r="I573" s="6"/>
    </row>
    <row r="574" spans="2:9" s="2" customFormat="1">
      <c r="B574" s="1"/>
      <c r="E574" s="3"/>
      <c r="F574" s="4"/>
      <c r="G574" s="5"/>
      <c r="H574" s="3"/>
      <c r="I574" s="6"/>
    </row>
    <row r="575" spans="2:9" s="2" customFormat="1">
      <c r="B575" s="1"/>
      <c r="E575" s="3"/>
      <c r="F575" s="4"/>
      <c r="G575" s="5"/>
      <c r="H575" s="3"/>
      <c r="I575" s="6"/>
    </row>
    <row r="576" spans="2:9" s="2" customFormat="1">
      <c r="B576" s="1"/>
      <c r="E576" s="3"/>
      <c r="F576" s="4"/>
      <c r="G576" s="5"/>
      <c r="H576" s="3"/>
      <c r="I576" s="6"/>
    </row>
    <row r="577" spans="2:9" s="2" customFormat="1">
      <c r="B577" s="1"/>
      <c r="E577" s="3"/>
      <c r="F577" s="4"/>
      <c r="G577" s="5"/>
      <c r="H577" s="3"/>
      <c r="I577" s="6"/>
    </row>
    <row r="578" spans="2:9" s="2" customFormat="1">
      <c r="B578" s="1"/>
      <c r="E578" s="3"/>
      <c r="F578" s="4"/>
      <c r="G578" s="5"/>
      <c r="H578" s="3"/>
      <c r="I578" s="6"/>
    </row>
    <row r="579" spans="2:9" s="2" customFormat="1">
      <c r="B579" s="1"/>
      <c r="E579" s="3"/>
      <c r="F579" s="4"/>
      <c r="G579" s="5"/>
      <c r="H579" s="3"/>
      <c r="I579" s="6"/>
    </row>
    <row r="580" spans="2:9" s="2" customFormat="1">
      <c r="B580" s="1"/>
      <c r="E580" s="3"/>
      <c r="F580" s="4"/>
      <c r="G580" s="5"/>
      <c r="H580" s="3"/>
      <c r="I580" s="6"/>
    </row>
    <row r="581" spans="2:9" s="2" customFormat="1">
      <c r="B581" s="1"/>
      <c r="E581" s="3"/>
      <c r="F581" s="4"/>
      <c r="G581" s="5"/>
      <c r="H581" s="3"/>
      <c r="I581" s="6"/>
    </row>
    <row r="582" spans="2:9" s="2" customFormat="1">
      <c r="B582" s="1"/>
      <c r="E582" s="3"/>
      <c r="F582" s="4"/>
      <c r="G582" s="5"/>
      <c r="H582" s="3"/>
      <c r="I582" s="6"/>
    </row>
    <row r="583" spans="2:9" s="2" customFormat="1">
      <c r="B583" s="1"/>
      <c r="E583" s="3"/>
      <c r="F583" s="4"/>
      <c r="G583" s="5"/>
      <c r="H583" s="3"/>
      <c r="I583" s="6"/>
    </row>
    <row r="584" spans="2:9" s="2" customFormat="1">
      <c r="B584" s="1"/>
      <c r="E584" s="3"/>
      <c r="F584" s="4"/>
      <c r="G584" s="5"/>
      <c r="H584" s="3"/>
      <c r="I584" s="6"/>
    </row>
    <row r="585" spans="2:9" s="2" customFormat="1">
      <c r="B585" s="1"/>
      <c r="E585" s="3"/>
      <c r="F585" s="4"/>
      <c r="G585" s="5"/>
      <c r="H585" s="3"/>
      <c r="I585" s="6"/>
    </row>
    <row r="586" spans="2:9" s="2" customFormat="1">
      <c r="B586" s="1"/>
      <c r="E586" s="3"/>
      <c r="F586" s="4"/>
      <c r="G586" s="5"/>
      <c r="H586" s="3"/>
      <c r="I586" s="6"/>
    </row>
    <row r="587" spans="2:9" s="2" customFormat="1">
      <c r="B587" s="1"/>
      <c r="E587" s="3"/>
      <c r="F587" s="4"/>
      <c r="G587" s="5"/>
      <c r="H587" s="3"/>
      <c r="I587" s="6"/>
    </row>
    <row r="588" spans="2:9" s="2" customFormat="1">
      <c r="B588" s="1"/>
      <c r="E588" s="3"/>
      <c r="F588" s="4"/>
      <c r="G588" s="5"/>
      <c r="H588" s="3"/>
      <c r="I588" s="6"/>
    </row>
    <row r="589" spans="2:9" s="2" customFormat="1">
      <c r="B589" s="1"/>
      <c r="E589" s="3"/>
      <c r="F589" s="4"/>
      <c r="G589" s="5"/>
      <c r="H589" s="3"/>
      <c r="I589" s="6"/>
    </row>
    <row r="590" spans="2:9" s="2" customFormat="1">
      <c r="B590" s="1"/>
      <c r="E590" s="3"/>
      <c r="F590" s="4"/>
      <c r="G590" s="5"/>
      <c r="H590" s="3"/>
      <c r="I590" s="6"/>
    </row>
    <row r="591" spans="2:9" s="2" customFormat="1">
      <c r="B591" s="1"/>
      <c r="E591" s="3"/>
      <c r="F591" s="4"/>
      <c r="G591" s="5"/>
      <c r="H591" s="3"/>
      <c r="I591" s="6"/>
    </row>
    <row r="592" spans="2:9" s="2" customFormat="1">
      <c r="B592" s="1"/>
      <c r="E592" s="3"/>
      <c r="F592" s="4"/>
      <c r="G592" s="5"/>
      <c r="H592" s="3"/>
      <c r="I592" s="6"/>
    </row>
    <row r="593" spans="2:9" s="2" customFormat="1">
      <c r="B593" s="1"/>
      <c r="E593" s="3"/>
      <c r="F593" s="4"/>
      <c r="G593" s="5"/>
      <c r="H593" s="3"/>
      <c r="I593" s="6"/>
    </row>
    <row r="594" spans="2:9" s="2" customFormat="1">
      <c r="B594" s="1"/>
      <c r="E594" s="3"/>
      <c r="F594" s="4"/>
      <c r="G594" s="5"/>
      <c r="H594" s="3"/>
      <c r="I594" s="6"/>
    </row>
    <row r="595" spans="2:9" s="2" customFormat="1">
      <c r="B595" s="1"/>
      <c r="E595" s="3"/>
      <c r="F595" s="4"/>
      <c r="G595" s="5"/>
      <c r="H595" s="3"/>
      <c r="I595" s="6"/>
    </row>
    <row r="596" spans="2:9" s="2" customFormat="1">
      <c r="B596" s="1"/>
      <c r="E596" s="3"/>
      <c r="F596" s="4"/>
      <c r="G596" s="5"/>
      <c r="H596" s="3"/>
      <c r="I596" s="6"/>
    </row>
    <row r="597" spans="2:9" s="2" customFormat="1">
      <c r="B597" s="1"/>
      <c r="E597" s="3"/>
      <c r="F597" s="4"/>
      <c r="G597" s="5"/>
      <c r="H597" s="3"/>
      <c r="I597" s="6"/>
    </row>
    <row r="598" spans="2:9" s="2" customFormat="1">
      <c r="B598" s="1"/>
      <c r="E598" s="3"/>
      <c r="F598" s="4"/>
      <c r="G598" s="5"/>
      <c r="H598" s="3"/>
      <c r="I598" s="6"/>
    </row>
    <row r="599" spans="2:9" s="2" customFormat="1">
      <c r="B599" s="1"/>
      <c r="E599" s="3"/>
      <c r="F599" s="4"/>
      <c r="G599" s="5"/>
      <c r="H599" s="3"/>
      <c r="I599" s="6"/>
    </row>
    <row r="600" spans="2:9" s="2" customFormat="1">
      <c r="B600" s="1"/>
      <c r="E600" s="3"/>
      <c r="F600" s="4"/>
      <c r="G600" s="5"/>
      <c r="H600" s="3"/>
      <c r="I600" s="6"/>
    </row>
    <row r="601" spans="2:9" s="2" customFormat="1">
      <c r="B601" s="1"/>
      <c r="E601" s="3"/>
      <c r="F601" s="4"/>
      <c r="G601" s="5"/>
      <c r="H601" s="3"/>
      <c r="I601" s="6"/>
    </row>
    <row r="602" spans="2:9" s="2" customFormat="1">
      <c r="B602" s="1"/>
      <c r="E602" s="3"/>
      <c r="F602" s="4"/>
      <c r="G602" s="5"/>
      <c r="H602" s="3"/>
      <c r="I602" s="6"/>
    </row>
    <row r="603" spans="2:9" s="2" customFormat="1">
      <c r="B603" s="1"/>
      <c r="E603" s="3"/>
      <c r="F603" s="4"/>
      <c r="G603" s="5"/>
      <c r="H603" s="3"/>
      <c r="I603" s="6"/>
    </row>
    <row r="604" spans="2:9" s="2" customFormat="1">
      <c r="B604" s="1"/>
      <c r="E604" s="3"/>
      <c r="F604" s="4"/>
      <c r="G604" s="5"/>
      <c r="H604" s="3"/>
      <c r="I604" s="6"/>
    </row>
    <row r="605" spans="2:9" s="2" customFormat="1">
      <c r="B605" s="1"/>
      <c r="E605" s="3"/>
      <c r="F605" s="4"/>
      <c r="G605" s="5"/>
      <c r="H605" s="3"/>
      <c r="I605" s="6"/>
    </row>
    <row r="606" spans="2:9" s="2" customFormat="1">
      <c r="B606" s="1"/>
      <c r="E606" s="3"/>
      <c r="F606" s="4"/>
      <c r="G606" s="5"/>
      <c r="H606" s="3"/>
      <c r="I606" s="6"/>
    </row>
    <row r="607" spans="2:9" s="2" customFormat="1">
      <c r="B607" s="1"/>
      <c r="E607" s="3"/>
      <c r="F607" s="4"/>
      <c r="G607" s="5"/>
      <c r="H607" s="3"/>
      <c r="I607" s="6"/>
    </row>
    <row r="608" spans="2:9" s="2" customFormat="1">
      <c r="B608" s="1"/>
      <c r="E608" s="3"/>
      <c r="F608" s="4"/>
      <c r="G608" s="5"/>
      <c r="H608" s="3"/>
      <c r="I608" s="6"/>
    </row>
    <row r="609" spans="2:9" s="2" customFormat="1">
      <c r="B609" s="1"/>
      <c r="E609" s="3"/>
      <c r="F609" s="4"/>
      <c r="G609" s="5"/>
      <c r="H609" s="3"/>
      <c r="I609" s="6"/>
    </row>
    <row r="610" spans="2:9" s="2" customFormat="1">
      <c r="B610" s="1"/>
      <c r="E610" s="3"/>
      <c r="F610" s="4"/>
      <c r="G610" s="5"/>
      <c r="H610" s="3"/>
      <c r="I610" s="6"/>
    </row>
    <row r="611" spans="2:9" s="2" customFormat="1">
      <c r="B611" s="1"/>
      <c r="E611" s="3"/>
      <c r="F611" s="4"/>
      <c r="G611" s="5"/>
      <c r="H611" s="3"/>
      <c r="I611" s="6"/>
    </row>
    <row r="612" spans="2:9" s="2" customFormat="1">
      <c r="B612" s="1"/>
      <c r="E612" s="3"/>
      <c r="F612" s="4"/>
      <c r="G612" s="5"/>
      <c r="H612" s="3"/>
      <c r="I612" s="6"/>
    </row>
    <row r="613" spans="2:9" s="2" customFormat="1">
      <c r="B613" s="1"/>
      <c r="E613" s="3"/>
      <c r="F613" s="4"/>
      <c r="G613" s="5"/>
      <c r="H613" s="3"/>
      <c r="I613" s="6"/>
    </row>
    <row r="614" spans="2:9" s="2" customFormat="1">
      <c r="B614" s="1"/>
      <c r="E614" s="3"/>
      <c r="F614" s="4"/>
      <c r="G614" s="5"/>
      <c r="H614" s="3"/>
      <c r="I614" s="6"/>
    </row>
    <row r="615" spans="2:9" s="2" customFormat="1">
      <c r="B615" s="1"/>
      <c r="E615" s="3"/>
      <c r="F615" s="4"/>
      <c r="G615" s="5"/>
      <c r="H615" s="3"/>
      <c r="I615" s="6"/>
    </row>
    <row r="616" spans="2:9" s="2" customFormat="1">
      <c r="B616" s="1"/>
      <c r="E616" s="3"/>
      <c r="F616" s="4"/>
      <c r="G616" s="5"/>
      <c r="H616" s="3"/>
      <c r="I616" s="6"/>
    </row>
    <row r="617" spans="2:9" s="2" customFormat="1">
      <c r="B617" s="1"/>
      <c r="E617" s="3"/>
      <c r="F617" s="4"/>
      <c r="G617" s="5"/>
      <c r="H617" s="3"/>
      <c r="I617" s="6"/>
    </row>
    <row r="618" spans="2:9" s="2" customFormat="1">
      <c r="B618" s="1"/>
      <c r="E618" s="3"/>
      <c r="F618" s="4"/>
      <c r="G618" s="5"/>
      <c r="H618" s="3"/>
      <c r="I618" s="6"/>
    </row>
    <row r="619" spans="2:9" s="2" customFormat="1">
      <c r="B619" s="1"/>
      <c r="E619" s="3"/>
      <c r="F619" s="4"/>
      <c r="G619" s="5"/>
      <c r="H619" s="3"/>
      <c r="I619" s="6"/>
    </row>
    <row r="620" spans="2:9" s="2" customFormat="1">
      <c r="B620" s="1"/>
      <c r="E620" s="3"/>
      <c r="F620" s="4"/>
      <c r="G620" s="5"/>
      <c r="H620" s="3"/>
      <c r="I620" s="6"/>
    </row>
    <row r="621" spans="2:9" s="2" customFormat="1">
      <c r="B621" s="1"/>
      <c r="E621" s="3"/>
      <c r="F621" s="4"/>
      <c r="G621" s="5"/>
      <c r="H621" s="3"/>
      <c r="I621" s="6"/>
    </row>
    <row r="622" spans="2:9" s="2" customFormat="1">
      <c r="B622" s="1"/>
      <c r="E622" s="3"/>
      <c r="F622" s="4"/>
      <c r="G622" s="5"/>
      <c r="H622" s="3"/>
      <c r="I622" s="6"/>
    </row>
    <row r="623" spans="2:9" s="2" customFormat="1">
      <c r="B623" s="1"/>
      <c r="E623" s="3"/>
      <c r="F623" s="4"/>
      <c r="G623" s="5"/>
      <c r="H623" s="3"/>
      <c r="I623" s="6"/>
    </row>
    <row r="624" spans="2:9" s="2" customFormat="1">
      <c r="B624" s="1"/>
      <c r="E624" s="3"/>
      <c r="F624" s="4"/>
      <c r="G624" s="5"/>
      <c r="H624" s="3"/>
      <c r="I624" s="6"/>
    </row>
    <row r="625" spans="2:9" s="2" customFormat="1">
      <c r="B625" s="1"/>
      <c r="E625" s="3"/>
      <c r="F625" s="4"/>
      <c r="G625" s="5"/>
      <c r="H625" s="3"/>
      <c r="I625" s="6"/>
    </row>
    <row r="626" spans="2:9" s="2" customFormat="1">
      <c r="B626" s="1"/>
      <c r="E626" s="3"/>
      <c r="F626" s="4"/>
      <c r="G626" s="5"/>
      <c r="H626" s="3"/>
      <c r="I626" s="6"/>
    </row>
    <row r="627" spans="2:9" s="2" customFormat="1">
      <c r="B627" s="1"/>
      <c r="E627" s="3"/>
      <c r="F627" s="4"/>
      <c r="G627" s="5"/>
      <c r="H627" s="3"/>
      <c r="I627" s="6"/>
    </row>
    <row r="628" spans="2:9" s="2" customFormat="1">
      <c r="B628" s="1"/>
      <c r="E628" s="3"/>
      <c r="F628" s="4"/>
      <c r="G628" s="5"/>
      <c r="H628" s="3"/>
      <c r="I628" s="6"/>
    </row>
    <row r="629" spans="2:9" s="2" customFormat="1">
      <c r="B629" s="1"/>
      <c r="E629" s="3"/>
      <c r="F629" s="4"/>
      <c r="G629" s="5"/>
      <c r="H629" s="3"/>
      <c r="I629" s="6"/>
    </row>
    <row r="630" spans="2:9" s="2" customFormat="1">
      <c r="B630" s="1"/>
      <c r="E630" s="3"/>
      <c r="F630" s="4"/>
      <c r="G630" s="5"/>
      <c r="H630" s="3"/>
      <c r="I630" s="6"/>
    </row>
    <row r="631" spans="2:9" s="2" customFormat="1">
      <c r="B631" s="1"/>
      <c r="E631" s="3"/>
      <c r="F631" s="4"/>
      <c r="G631" s="5"/>
      <c r="H631" s="3"/>
      <c r="I631" s="6"/>
    </row>
    <row r="632" spans="2:9" s="2" customFormat="1">
      <c r="B632" s="1"/>
      <c r="E632" s="3"/>
      <c r="F632" s="4"/>
      <c r="G632" s="5"/>
      <c r="H632" s="3"/>
      <c r="I632" s="6"/>
    </row>
    <row r="633" spans="2:9" s="2" customFormat="1">
      <c r="B633" s="1"/>
      <c r="E633" s="3"/>
      <c r="F633" s="4"/>
      <c r="G633" s="5"/>
      <c r="H633" s="3"/>
      <c r="I633" s="6"/>
    </row>
    <row r="634" spans="2:9" s="2" customFormat="1">
      <c r="B634" s="1"/>
      <c r="E634" s="3"/>
      <c r="F634" s="4"/>
      <c r="G634" s="5"/>
      <c r="H634" s="3"/>
      <c r="I634" s="6"/>
    </row>
    <row r="635" spans="2:9" s="2" customFormat="1">
      <c r="B635" s="1"/>
      <c r="E635" s="3"/>
      <c r="F635" s="4"/>
      <c r="G635" s="5"/>
      <c r="H635" s="3"/>
      <c r="I635" s="6"/>
    </row>
    <row r="636" spans="2:9" s="2" customFormat="1">
      <c r="B636" s="1"/>
      <c r="E636" s="3"/>
      <c r="F636" s="4"/>
      <c r="G636" s="5"/>
      <c r="H636" s="3"/>
      <c r="I636" s="6"/>
    </row>
    <row r="637" spans="2:9" s="2" customFormat="1">
      <c r="B637" s="1"/>
      <c r="E637" s="3"/>
      <c r="F637" s="4"/>
      <c r="G637" s="5"/>
      <c r="H637" s="3"/>
      <c r="I637" s="6"/>
    </row>
  </sheetData>
  <printOptions horizontalCentered="1"/>
  <pageMargins left="0.5" right="0.5" top="0.5" bottom="1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I721"/>
  <sheetViews>
    <sheetView topLeftCell="A7" workbookViewId="0">
      <selection activeCell="C25" sqref="C25"/>
    </sheetView>
  </sheetViews>
  <sheetFormatPr defaultRowHeight="13.9"/>
  <cols>
    <col min="1" max="1" width="1.140625" style="109" customWidth="1"/>
    <col min="2" max="2" width="8" style="110" customWidth="1"/>
    <col min="3" max="3" width="67.85546875" style="109" customWidth="1"/>
    <col min="4" max="4" width="10.7109375" style="111" customWidth="1"/>
    <col min="5" max="5" width="7.28515625" style="112" customWidth="1"/>
    <col min="6" max="6" width="10.7109375" style="113" customWidth="1"/>
    <col min="7" max="7" width="11.7109375" style="111" customWidth="1"/>
    <col min="8" max="8" width="11.85546875" style="111" customWidth="1"/>
    <col min="9" max="9" width="9.140625" style="114"/>
    <col min="10" max="256" width="9.14062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9.14062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9.14062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9.14062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9.14062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9.14062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9.14062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9.14062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9.14062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9.14062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9.14062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9.14062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9.14062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9.14062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9.14062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9.14062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9.14062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9.14062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9.14062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9.14062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9.14062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9.14062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9.14062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9.14062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9.14062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9.14062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9.14062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9.14062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9.14062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9.14062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9.14062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9.14062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9.14062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9.14062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9.14062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9.14062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9.14062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9.14062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9.14062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9.14062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9.14062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9.14062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9.14062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9.14062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9.14062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9.14062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9.14062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9.14062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9.14062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9.14062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9.14062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9.14062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9.14062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9.14062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9.14062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9.14062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9.14062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9.14062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9.14062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9.14062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9.14062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9.14062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9.14062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9.140625" style="109"/>
  </cols>
  <sheetData>
    <row r="1" spans="2:9" s="66" customFormat="1" ht="18">
      <c r="B1" s="241" t="e">
        <f>'Trade Detail 1st'!B1</f>
        <v>#REF!</v>
      </c>
      <c r="D1" s="67"/>
      <c r="E1" s="68"/>
      <c r="F1" s="69"/>
      <c r="G1" s="67"/>
      <c r="H1" s="67"/>
      <c r="I1" s="70"/>
    </row>
    <row r="2" spans="2:9" s="57" customFormat="1" ht="15.6">
      <c r="B2" s="204" t="e">
        <f>'Trade Detail 1st'!B2</f>
        <v>#REF!</v>
      </c>
      <c r="D2" s="71"/>
      <c r="E2" s="72"/>
      <c r="F2" s="73"/>
      <c r="G2" s="55" t="s">
        <v>2</v>
      </c>
      <c r="H2" s="74" t="e">
        <f>'Trade Detail 1st'!H2</f>
        <v>#REF!</v>
      </c>
      <c r="I2" s="56"/>
    </row>
    <row r="3" spans="2:9" s="57" customFormat="1" ht="15.6">
      <c r="B3" s="54"/>
      <c r="D3" s="71"/>
      <c r="E3" s="72"/>
      <c r="F3" s="73"/>
      <c r="G3" s="55" t="s">
        <v>3</v>
      </c>
      <c r="H3" s="75" t="e">
        <f>'Trade Detail 1st'!H3</f>
        <v>#REF!</v>
      </c>
      <c r="I3" s="56"/>
    </row>
    <row r="4" spans="2:9" s="57" customFormat="1" ht="15.6">
      <c r="B4" s="54"/>
      <c r="D4" s="71"/>
      <c r="E4" s="72"/>
      <c r="F4" s="73"/>
      <c r="G4" s="55" t="s">
        <v>4</v>
      </c>
      <c r="H4" s="75" t="str">
        <f>'Trade Detail 1st'!H4</f>
        <v>Comments</v>
      </c>
      <c r="I4" s="56"/>
    </row>
    <row r="5" spans="2:9" s="57" customFormat="1" ht="15.6">
      <c r="B5" s="54"/>
      <c r="D5" s="71"/>
      <c r="E5" s="72"/>
      <c r="F5" s="73"/>
      <c r="G5" s="55"/>
      <c r="H5" s="55"/>
      <c r="I5" s="56"/>
    </row>
    <row r="6" spans="2:9" s="57" customFormat="1" ht="20.25" customHeight="1">
      <c r="B6" s="511" t="s">
        <v>1</v>
      </c>
      <c r="C6" s="511"/>
      <c r="D6" s="511"/>
      <c r="E6" s="511"/>
      <c r="F6" s="511"/>
      <c r="G6" s="511"/>
      <c r="H6" s="511"/>
      <c r="I6" s="56"/>
    </row>
    <row r="7" spans="2:9" s="57" customFormat="1" ht="9" customHeight="1">
      <c r="B7" s="58"/>
      <c r="C7" s="59"/>
      <c r="D7" s="59"/>
      <c r="E7" s="59"/>
      <c r="F7" s="59"/>
      <c r="G7" s="59"/>
      <c r="H7" s="59"/>
      <c r="I7" s="56"/>
    </row>
    <row r="8" spans="2:9" s="57" customFormat="1" ht="8.25" customHeight="1">
      <c r="B8" s="512"/>
      <c r="C8" s="513"/>
      <c r="D8" s="513"/>
      <c r="E8" s="513"/>
      <c r="F8" s="513"/>
      <c r="G8" s="56"/>
      <c r="H8" s="56"/>
    </row>
    <row r="9" spans="2:9" s="79" customFormat="1" ht="15" customHeight="1">
      <c r="B9" s="76" t="s">
        <v>168</v>
      </c>
      <c r="C9" s="77" t="s">
        <v>169</v>
      </c>
      <c r="D9" s="60" t="s">
        <v>170</v>
      </c>
      <c r="E9" s="61" t="s">
        <v>171</v>
      </c>
      <c r="F9" s="62" t="s">
        <v>172</v>
      </c>
      <c r="G9" s="60" t="s">
        <v>173</v>
      </c>
      <c r="H9" s="60" t="s">
        <v>174</v>
      </c>
      <c r="I9" s="78"/>
    </row>
    <row r="10" spans="2:9" s="64" customFormat="1" ht="15" customHeight="1">
      <c r="B10" s="80"/>
      <c r="D10" s="81"/>
      <c r="E10" s="82"/>
      <c r="F10" s="83"/>
      <c r="G10" s="81"/>
      <c r="H10" s="81"/>
      <c r="I10" s="63"/>
    </row>
    <row r="11" spans="2:9" s="96" customFormat="1" ht="15" customHeight="1">
      <c r="B11" s="90">
        <v>1</v>
      </c>
      <c r="C11" s="91" t="s">
        <v>442</v>
      </c>
      <c r="D11" s="92"/>
      <c r="E11" s="93"/>
      <c r="F11" s="94"/>
      <c r="G11" s="92"/>
      <c r="H11" s="95">
        <f>SUM(G12:G38)</f>
        <v>219060.843456</v>
      </c>
      <c r="I11" s="34"/>
    </row>
    <row r="12" spans="2:9" s="96" customFormat="1" ht="15" customHeight="1">
      <c r="B12" s="180"/>
      <c r="D12" s="181"/>
      <c r="E12" s="182"/>
      <c r="F12" s="183"/>
      <c r="G12" s="181"/>
      <c r="H12" s="181"/>
      <c r="I12" s="34"/>
    </row>
    <row r="13" spans="2:9" s="96" customFormat="1" ht="15" customHeight="1">
      <c r="B13" s="180">
        <v>1.01</v>
      </c>
      <c r="C13" s="96" t="s">
        <v>443</v>
      </c>
      <c r="D13" s="181">
        <v>1</v>
      </c>
      <c r="E13" s="182" t="s">
        <v>196</v>
      </c>
      <c r="F13" s="183">
        <v>5000</v>
      </c>
      <c r="G13" s="181">
        <f t="shared" ref="G13:G34" si="0">F13*D13</f>
        <v>5000</v>
      </c>
      <c r="H13" s="181"/>
      <c r="I13" s="34"/>
    </row>
    <row r="14" spans="2:9" s="96" customFormat="1" ht="15" customHeight="1">
      <c r="B14" s="180">
        <v>1.02</v>
      </c>
      <c r="C14" s="96" t="s">
        <v>444</v>
      </c>
      <c r="D14" s="181">
        <v>23</v>
      </c>
      <c r="E14" s="182" t="s">
        <v>194</v>
      </c>
      <c r="F14" s="183">
        <v>350</v>
      </c>
      <c r="G14" s="181">
        <f t="shared" si="0"/>
        <v>8050</v>
      </c>
      <c r="H14" s="181"/>
      <c r="I14" s="34"/>
    </row>
    <row r="15" spans="2:9" s="96" customFormat="1" ht="15" customHeight="1">
      <c r="B15" s="180">
        <v>1.03</v>
      </c>
      <c r="C15" s="96" t="s">
        <v>445</v>
      </c>
      <c r="D15" s="181">
        <v>5</v>
      </c>
      <c r="E15" s="182" t="s">
        <v>228</v>
      </c>
      <c r="F15" s="183">
        <v>800</v>
      </c>
      <c r="G15" s="181">
        <f t="shared" si="0"/>
        <v>4000</v>
      </c>
      <c r="H15" s="181"/>
      <c r="I15" s="34"/>
    </row>
    <row r="16" spans="2:9" s="96" customFormat="1" ht="15" customHeight="1">
      <c r="B16" s="180">
        <v>1.04</v>
      </c>
      <c r="C16" s="96" t="s">
        <v>446</v>
      </c>
      <c r="D16" s="181">
        <v>5</v>
      </c>
      <c r="E16" s="182" t="s">
        <v>228</v>
      </c>
      <c r="F16" s="183">
        <v>600</v>
      </c>
      <c r="G16" s="181">
        <f t="shared" si="0"/>
        <v>3000</v>
      </c>
      <c r="H16" s="181"/>
      <c r="I16" s="34"/>
    </row>
    <row r="17" spans="2:9" s="96" customFormat="1" ht="15" customHeight="1">
      <c r="B17" s="180">
        <v>1.05</v>
      </c>
      <c r="C17" s="96" t="s">
        <v>447</v>
      </c>
      <c r="D17" s="181">
        <v>3</v>
      </c>
      <c r="E17" s="182" t="s">
        <v>228</v>
      </c>
      <c r="F17" s="183">
        <v>750</v>
      </c>
      <c r="G17" s="181">
        <f t="shared" si="0"/>
        <v>2250</v>
      </c>
      <c r="H17" s="181"/>
      <c r="I17" s="34"/>
    </row>
    <row r="18" spans="2:9" s="96" customFormat="1" ht="15" customHeight="1">
      <c r="B18" s="180">
        <v>1.06</v>
      </c>
      <c r="C18" s="96" t="s">
        <v>448</v>
      </c>
      <c r="D18" s="181">
        <v>1</v>
      </c>
      <c r="E18" s="182" t="s">
        <v>196</v>
      </c>
      <c r="F18" s="183">
        <v>5000</v>
      </c>
      <c r="G18" s="181">
        <f t="shared" si="0"/>
        <v>5000</v>
      </c>
      <c r="H18" s="181"/>
      <c r="I18" s="34"/>
    </row>
    <row r="19" spans="2:9" s="96" customFormat="1" ht="15" customHeight="1">
      <c r="B19" s="180">
        <v>1.07</v>
      </c>
      <c r="C19" s="96" t="s">
        <v>449</v>
      </c>
      <c r="D19" s="181">
        <v>1</v>
      </c>
      <c r="E19" s="182" t="s">
        <v>196</v>
      </c>
      <c r="F19" s="183">
        <v>5000</v>
      </c>
      <c r="G19" s="181">
        <f t="shared" si="0"/>
        <v>5000</v>
      </c>
      <c r="H19" s="181"/>
      <c r="I19" s="34"/>
    </row>
    <row r="20" spans="2:9" s="96" customFormat="1" ht="15" customHeight="1">
      <c r="B20" s="180">
        <v>1.08</v>
      </c>
      <c r="C20" s="96" t="s">
        <v>450</v>
      </c>
      <c r="D20" s="181">
        <v>377</v>
      </c>
      <c r="E20" s="182" t="s">
        <v>178</v>
      </c>
      <c r="F20" s="183">
        <v>25</v>
      </c>
      <c r="G20" s="181">
        <f t="shared" si="0"/>
        <v>9425</v>
      </c>
      <c r="H20" s="181"/>
      <c r="I20" s="34"/>
    </row>
    <row r="21" spans="2:9" s="96" customFormat="1" ht="15" customHeight="1">
      <c r="B21" s="180">
        <v>1.0900000000000001</v>
      </c>
      <c r="C21" s="96" t="s">
        <v>451</v>
      </c>
      <c r="D21" s="181">
        <v>1241</v>
      </c>
      <c r="E21" s="182" t="s">
        <v>178</v>
      </c>
      <c r="F21" s="183">
        <v>30</v>
      </c>
      <c r="G21" s="181">
        <f t="shared" si="0"/>
        <v>37230</v>
      </c>
      <c r="H21" s="181"/>
      <c r="I21" s="34"/>
    </row>
    <row r="22" spans="2:9" s="96" customFormat="1" ht="15" customHeight="1">
      <c r="B22" s="180">
        <v>1.1000000000000001</v>
      </c>
      <c r="C22" s="96" t="s">
        <v>452</v>
      </c>
      <c r="D22" s="181">
        <f>D20</f>
        <v>377</v>
      </c>
      <c r="E22" s="182" t="s">
        <v>178</v>
      </c>
      <c r="F22" s="183">
        <v>13.5</v>
      </c>
      <c r="G22" s="181">
        <f t="shared" si="0"/>
        <v>5089.5</v>
      </c>
      <c r="H22" s="181"/>
      <c r="I22" s="34"/>
    </row>
    <row r="23" spans="2:9" s="96" customFormat="1" ht="15" customHeight="1">
      <c r="B23" s="180">
        <v>1.1100000000000001</v>
      </c>
      <c r="C23" s="96" t="s">
        <v>453</v>
      </c>
      <c r="D23" s="181">
        <v>5</v>
      </c>
      <c r="E23" s="182" t="s">
        <v>228</v>
      </c>
      <c r="F23" s="183">
        <v>150</v>
      </c>
      <c r="G23" s="181">
        <f t="shared" si="0"/>
        <v>750</v>
      </c>
      <c r="H23" s="181"/>
      <c r="I23" s="34"/>
    </row>
    <row r="24" spans="2:9" s="96" customFormat="1" ht="15" customHeight="1">
      <c r="B24" s="180">
        <v>1.1200000000000001</v>
      </c>
      <c r="C24" s="96" t="s">
        <v>454</v>
      </c>
      <c r="D24" s="181">
        <f>D22</f>
        <v>377</v>
      </c>
      <c r="E24" s="182" t="s">
        <v>178</v>
      </c>
      <c r="F24" s="183">
        <v>1.5</v>
      </c>
      <c r="G24" s="181">
        <f t="shared" si="0"/>
        <v>565.5</v>
      </c>
      <c r="H24" s="181"/>
      <c r="I24" s="34"/>
    </row>
    <row r="25" spans="2:9" s="96" customFormat="1" ht="15" customHeight="1">
      <c r="B25" s="180">
        <v>1.1299999999999999</v>
      </c>
      <c r="C25" s="96" t="s">
        <v>455</v>
      </c>
      <c r="D25" s="181">
        <v>8</v>
      </c>
      <c r="E25" s="182" t="s">
        <v>228</v>
      </c>
      <c r="F25" s="183">
        <v>2750</v>
      </c>
      <c r="G25" s="181">
        <f t="shared" si="0"/>
        <v>22000</v>
      </c>
      <c r="H25" s="181"/>
      <c r="I25" s="34"/>
    </row>
    <row r="26" spans="2:9" s="96" customFormat="1" ht="15" customHeight="1">
      <c r="B26" s="180">
        <v>1.1399999999999999</v>
      </c>
      <c r="C26" s="96" t="s">
        <v>456</v>
      </c>
      <c r="D26" s="181">
        <v>1</v>
      </c>
      <c r="E26" s="182" t="s">
        <v>228</v>
      </c>
      <c r="F26" s="183">
        <v>650</v>
      </c>
      <c r="G26" s="181">
        <f t="shared" si="0"/>
        <v>650</v>
      </c>
      <c r="H26" s="181"/>
      <c r="I26" s="34"/>
    </row>
    <row r="27" spans="2:9" s="96" customFormat="1" ht="15" customHeight="1">
      <c r="B27" s="180">
        <v>1.1499999999999999</v>
      </c>
      <c r="C27" s="96" t="s">
        <v>457</v>
      </c>
      <c r="D27" s="181">
        <v>8</v>
      </c>
      <c r="E27" s="182" t="s">
        <v>228</v>
      </c>
      <c r="F27" s="183">
        <v>2000</v>
      </c>
      <c r="G27" s="181">
        <f t="shared" si="0"/>
        <v>16000</v>
      </c>
      <c r="H27" s="181"/>
      <c r="I27" s="34"/>
    </row>
    <row r="28" spans="2:9" s="96" customFormat="1" ht="15" customHeight="1">
      <c r="B28" s="180">
        <v>1.1599999999999999</v>
      </c>
      <c r="C28" s="96" t="s">
        <v>458</v>
      </c>
      <c r="D28" s="181">
        <v>9</v>
      </c>
      <c r="E28" s="182" t="s">
        <v>228</v>
      </c>
      <c r="F28" s="183">
        <v>1500</v>
      </c>
      <c r="G28" s="181">
        <f t="shared" si="0"/>
        <v>13500</v>
      </c>
      <c r="H28" s="181"/>
      <c r="I28" s="34"/>
    </row>
    <row r="29" spans="2:9" s="96" customFormat="1" ht="15" customHeight="1">
      <c r="B29" s="180">
        <v>1.17</v>
      </c>
      <c r="C29" s="96" t="s">
        <v>459</v>
      </c>
      <c r="D29" s="181">
        <v>2</v>
      </c>
      <c r="E29" s="182" t="s">
        <v>228</v>
      </c>
      <c r="F29" s="183">
        <v>1400</v>
      </c>
      <c r="G29" s="181">
        <f t="shared" si="0"/>
        <v>2800</v>
      </c>
      <c r="H29" s="181"/>
      <c r="I29" s="34"/>
    </row>
    <row r="30" spans="2:9" s="96" customFormat="1" ht="15" customHeight="1">
      <c r="B30" s="180">
        <v>1.18</v>
      </c>
      <c r="C30" s="96" t="s">
        <v>460</v>
      </c>
      <c r="D30" s="181">
        <v>1</v>
      </c>
      <c r="E30" s="182" t="s">
        <v>228</v>
      </c>
      <c r="F30" s="183">
        <v>750</v>
      </c>
      <c r="G30" s="181">
        <f t="shared" si="0"/>
        <v>750</v>
      </c>
      <c r="H30" s="181"/>
      <c r="I30" s="34"/>
    </row>
    <row r="31" spans="2:9" s="96" customFormat="1" ht="15" customHeight="1">
      <c r="B31" s="180">
        <v>1.19</v>
      </c>
      <c r="C31" s="96" t="s">
        <v>461</v>
      </c>
      <c r="D31" s="181">
        <f>D27</f>
        <v>8</v>
      </c>
      <c r="E31" s="182" t="s">
        <v>228</v>
      </c>
      <c r="F31" s="183">
        <v>500</v>
      </c>
      <c r="G31" s="181">
        <f t="shared" si="0"/>
        <v>4000</v>
      </c>
      <c r="H31" s="181"/>
      <c r="I31" s="34"/>
    </row>
    <row r="32" spans="2:9" s="96" customFormat="1" ht="15" customHeight="1">
      <c r="B32" s="180">
        <v>1.2</v>
      </c>
      <c r="C32" s="96" t="s">
        <v>462</v>
      </c>
      <c r="D32" s="181">
        <v>1</v>
      </c>
      <c r="E32" s="182" t="s">
        <v>196</v>
      </c>
      <c r="F32" s="183">
        <v>2000</v>
      </c>
      <c r="G32" s="181">
        <f t="shared" si="0"/>
        <v>2000</v>
      </c>
      <c r="H32" s="181"/>
      <c r="I32" s="34"/>
    </row>
    <row r="33" spans="2:9" s="96" customFormat="1" ht="15" customHeight="1">
      <c r="B33" s="180">
        <v>1.21</v>
      </c>
      <c r="C33" s="96" t="s">
        <v>463</v>
      </c>
      <c r="D33" s="181">
        <v>1</v>
      </c>
      <c r="E33" s="182" t="s">
        <v>196</v>
      </c>
      <c r="F33" s="183">
        <v>30000</v>
      </c>
      <c r="G33" s="181">
        <f t="shared" si="0"/>
        <v>30000</v>
      </c>
      <c r="H33" s="181"/>
      <c r="I33" s="34"/>
    </row>
    <row r="34" spans="2:9" s="96" customFormat="1" ht="15" customHeight="1">
      <c r="B34" s="180">
        <v>1.22</v>
      </c>
      <c r="C34" s="96" t="s">
        <v>464</v>
      </c>
      <c r="D34" s="181">
        <v>1</v>
      </c>
      <c r="E34" s="182" t="s">
        <v>196</v>
      </c>
      <c r="F34" s="183">
        <v>25000</v>
      </c>
      <c r="G34" s="181">
        <f t="shared" si="0"/>
        <v>25000</v>
      </c>
      <c r="H34" s="181"/>
      <c r="I34" s="34"/>
    </row>
    <row r="35" spans="2:9" s="96" customFormat="1" ht="15" customHeight="1">
      <c r="B35" s="180"/>
      <c r="C35" s="218" t="s">
        <v>465</v>
      </c>
      <c r="D35" s="219">
        <f>SUM(G13:G34)</f>
        <v>202060</v>
      </c>
      <c r="E35" s="182"/>
      <c r="F35" s="183"/>
      <c r="H35" s="181"/>
      <c r="I35" s="34"/>
    </row>
    <row r="36" spans="2:9" s="96" customFormat="1" ht="15" customHeight="1">
      <c r="B36" s="180">
        <v>1.23</v>
      </c>
      <c r="C36" s="96" t="s">
        <v>466</v>
      </c>
      <c r="D36" s="181"/>
      <c r="E36" s="182"/>
      <c r="F36" s="183"/>
      <c r="G36" s="181">
        <f>D35*4%</f>
        <v>8082.4000000000005</v>
      </c>
      <c r="H36" s="181"/>
      <c r="I36" s="34"/>
    </row>
    <row r="37" spans="2:9" s="96" customFormat="1" ht="15" customHeight="1">
      <c r="B37" s="180">
        <v>1.24</v>
      </c>
      <c r="C37" s="96" t="s">
        <v>467</v>
      </c>
      <c r="D37" s="181"/>
      <c r="E37" s="182"/>
      <c r="F37" s="183"/>
      <c r="G37" s="181">
        <f>(G36+D35)*2%</f>
        <v>4202.848</v>
      </c>
      <c r="H37" s="181"/>
      <c r="I37" s="34"/>
    </row>
    <row r="38" spans="2:9" s="96" customFormat="1" ht="15" customHeight="1">
      <c r="B38" s="180">
        <v>1.25</v>
      </c>
      <c r="C38" s="96" t="s">
        <v>468</v>
      </c>
      <c r="D38" s="181"/>
      <c r="E38" s="182"/>
      <c r="F38" s="183"/>
      <c r="G38" s="181">
        <f>(G37+G36+D35)*2.2%</f>
        <v>4715.595456</v>
      </c>
      <c r="H38" s="181"/>
      <c r="I38" s="34"/>
    </row>
    <row r="39" spans="2:9" s="96" customFormat="1" ht="15" customHeight="1">
      <c r="B39" s="180"/>
      <c r="D39" s="181"/>
      <c r="E39" s="182"/>
      <c r="F39" s="183"/>
      <c r="G39" s="181"/>
      <c r="H39" s="181"/>
      <c r="I39" s="34"/>
    </row>
    <row r="40" spans="2:9" s="96" customFormat="1" ht="15" customHeight="1">
      <c r="B40" s="90">
        <v>2</v>
      </c>
      <c r="C40" s="91" t="s">
        <v>469</v>
      </c>
      <c r="D40" s="92"/>
      <c r="E40" s="93"/>
      <c r="F40" s="94"/>
      <c r="G40" s="92"/>
      <c r="H40" s="95">
        <f>SUM(G42:G49)</f>
        <v>55291.017600000006</v>
      </c>
      <c r="I40" s="34"/>
    </row>
    <row r="41" spans="2:9" s="96" customFormat="1" ht="15" customHeight="1">
      <c r="B41" s="180"/>
      <c r="D41" s="181"/>
      <c r="E41" s="182"/>
      <c r="F41" s="183"/>
      <c r="G41" s="181"/>
      <c r="H41" s="181"/>
      <c r="I41" s="34"/>
    </row>
    <row r="42" spans="2:9" s="96" customFormat="1" ht="15" customHeight="1">
      <c r="B42" s="180">
        <v>2.0099999999999998</v>
      </c>
      <c r="C42" s="96" t="s">
        <v>470</v>
      </c>
      <c r="D42" s="181">
        <v>2</v>
      </c>
      <c r="E42" s="182" t="s">
        <v>228</v>
      </c>
      <c r="F42" s="183">
        <v>10500</v>
      </c>
      <c r="G42" s="181">
        <f>F42*D42</f>
        <v>21000</v>
      </c>
      <c r="H42" s="181"/>
      <c r="I42" s="34"/>
    </row>
    <row r="43" spans="2:9" s="96" customFormat="1" ht="15" customHeight="1">
      <c r="B43" s="180"/>
      <c r="C43" s="96" t="s">
        <v>471</v>
      </c>
      <c r="D43" s="181">
        <v>1</v>
      </c>
      <c r="E43" s="213" t="s">
        <v>196</v>
      </c>
      <c r="F43" s="183">
        <v>20000</v>
      </c>
      <c r="G43" s="181">
        <f>F43*D43</f>
        <v>20000</v>
      </c>
      <c r="H43" s="181"/>
      <c r="I43" s="34"/>
    </row>
    <row r="44" spans="2:9" s="96" customFormat="1" ht="15" customHeight="1">
      <c r="B44" s="180"/>
      <c r="C44" s="96" t="s">
        <v>472</v>
      </c>
      <c r="D44" s="181">
        <v>1</v>
      </c>
      <c r="E44" s="213" t="s">
        <v>196</v>
      </c>
      <c r="F44" s="183">
        <v>10000</v>
      </c>
      <c r="G44" s="181">
        <f>F44*D44</f>
        <v>10000</v>
      </c>
      <c r="H44" s="181"/>
      <c r="I44" s="34"/>
    </row>
    <row r="45" spans="2:9" s="96" customFormat="1" ht="15" customHeight="1">
      <c r="B45" s="180"/>
      <c r="D45" s="181"/>
      <c r="E45" s="182"/>
      <c r="F45" s="183"/>
      <c r="G45" s="181"/>
      <c r="H45" s="181"/>
      <c r="I45" s="34"/>
    </row>
    <row r="46" spans="2:9" s="96" customFormat="1" ht="15" customHeight="1">
      <c r="B46" s="180"/>
      <c r="C46" s="218" t="s">
        <v>465</v>
      </c>
      <c r="D46" s="219">
        <f>SUM(G42:G44)</f>
        <v>51000</v>
      </c>
      <c r="E46" s="182"/>
      <c r="F46" s="183"/>
      <c r="G46" s="181"/>
      <c r="H46" s="181"/>
      <c r="I46" s="34"/>
    </row>
    <row r="47" spans="2:9" s="96" customFormat="1" ht="15" customHeight="1">
      <c r="B47" s="180">
        <v>2.02</v>
      </c>
      <c r="C47" s="96" t="s">
        <v>466</v>
      </c>
      <c r="D47" s="181"/>
      <c r="E47" s="182"/>
      <c r="F47" s="183"/>
      <c r="G47" s="181">
        <f>D46*4%</f>
        <v>2040</v>
      </c>
      <c r="H47" s="181"/>
      <c r="I47" s="34"/>
    </row>
    <row r="48" spans="2:9" s="96" customFormat="1" ht="15" customHeight="1">
      <c r="B48" s="180">
        <v>2.0299999999999998</v>
      </c>
      <c r="C48" s="96" t="s">
        <v>467</v>
      </c>
      <c r="D48" s="181"/>
      <c r="E48" s="182"/>
      <c r="F48" s="183"/>
      <c r="G48" s="181">
        <f>(G47+D46)*2%</f>
        <v>1060.8</v>
      </c>
      <c r="H48" s="181"/>
      <c r="I48" s="34"/>
    </row>
    <row r="49" spans="2:9" s="96" customFormat="1" ht="15" customHeight="1">
      <c r="B49" s="180">
        <v>2.04</v>
      </c>
      <c r="C49" s="96" t="s">
        <v>468</v>
      </c>
      <c r="D49" s="181"/>
      <c r="E49" s="182"/>
      <c r="F49" s="183"/>
      <c r="G49" s="181">
        <f>(G48+G47+D46)*2.2%</f>
        <v>1190.2176000000002</v>
      </c>
      <c r="H49" s="181"/>
      <c r="I49" s="34"/>
    </row>
    <row r="50" spans="2:9" s="96" customFormat="1" ht="15" customHeight="1">
      <c r="B50" s="180"/>
      <c r="D50" s="181"/>
      <c r="E50" s="182"/>
      <c r="F50" s="183"/>
      <c r="G50" s="181"/>
      <c r="H50" s="181"/>
      <c r="I50" s="34"/>
    </row>
    <row r="51" spans="2:9" s="96" customFormat="1" ht="15" customHeight="1">
      <c r="B51" s="90">
        <v>3</v>
      </c>
      <c r="C51" s="91" t="s">
        <v>473</v>
      </c>
      <c r="D51" s="92"/>
      <c r="E51" s="93"/>
      <c r="F51" s="94"/>
      <c r="G51" s="92"/>
      <c r="H51" s="95">
        <f>SUM(G53:G57)</f>
        <v>179975.55555555556</v>
      </c>
      <c r="I51" s="34"/>
    </row>
    <row r="52" spans="2:9" s="96" customFormat="1" ht="15" customHeight="1">
      <c r="B52" s="180"/>
      <c r="D52" s="181"/>
      <c r="E52" s="182"/>
      <c r="F52" s="183"/>
      <c r="G52" s="181"/>
      <c r="H52" s="181"/>
      <c r="I52" s="34"/>
    </row>
    <row r="53" spans="2:9" s="96" customFormat="1" ht="15" customHeight="1">
      <c r="B53" s="180">
        <v>3.01</v>
      </c>
      <c r="C53" s="96" t="s">
        <v>474</v>
      </c>
      <c r="D53" s="181">
        <v>1</v>
      </c>
      <c r="E53" s="182" t="s">
        <v>196</v>
      </c>
      <c r="F53" s="183">
        <v>100000</v>
      </c>
      <c r="G53" s="181">
        <f>F53*D53</f>
        <v>100000</v>
      </c>
      <c r="H53" s="181"/>
      <c r="I53" s="34"/>
    </row>
    <row r="54" spans="2:9" s="96" customFormat="1" ht="15" customHeight="1">
      <c r="B54" s="180">
        <v>3.02</v>
      </c>
      <c r="C54" s="96" t="s">
        <v>475</v>
      </c>
      <c r="D54" s="181">
        <f>878/9</f>
        <v>97.555555555555557</v>
      </c>
      <c r="E54" s="182" t="s">
        <v>476</v>
      </c>
      <c r="F54" s="183">
        <v>10</v>
      </c>
      <c r="G54" s="181">
        <f>F54*D54</f>
        <v>975.55555555555554</v>
      </c>
      <c r="H54" s="181"/>
      <c r="I54" s="34"/>
    </row>
    <row r="55" spans="2:9" s="96" customFormat="1" ht="15" customHeight="1">
      <c r="B55" s="180">
        <v>3.03</v>
      </c>
      <c r="C55" s="96" t="s">
        <v>477</v>
      </c>
      <c r="D55" s="181">
        <v>1</v>
      </c>
      <c r="E55" s="182" t="s">
        <v>196</v>
      </c>
      <c r="F55" s="183">
        <v>4000</v>
      </c>
      <c r="G55" s="181">
        <f>F55*D55</f>
        <v>4000</v>
      </c>
      <c r="H55" s="181"/>
      <c r="I55" s="34"/>
    </row>
    <row r="56" spans="2:9" s="96" customFormat="1" ht="15" customHeight="1">
      <c r="B56" s="180">
        <v>3.04</v>
      </c>
      <c r="C56" s="96" t="s">
        <v>478</v>
      </c>
      <c r="D56" s="181">
        <v>5</v>
      </c>
      <c r="E56" s="182" t="s">
        <v>228</v>
      </c>
      <c r="F56" s="183">
        <v>15000</v>
      </c>
      <c r="G56" s="181">
        <f>F56*D56</f>
        <v>75000</v>
      </c>
      <c r="H56" s="181"/>
      <c r="I56" s="34"/>
    </row>
    <row r="57" spans="2:9" s="96" customFormat="1" ht="15" customHeight="1">
      <c r="B57" s="180"/>
      <c r="C57" s="218" t="s">
        <v>465</v>
      </c>
      <c r="D57" s="219">
        <f>SUM(G53:G56)</f>
        <v>179975.55555555556</v>
      </c>
      <c r="E57" s="182"/>
      <c r="F57" s="183"/>
      <c r="G57" s="181"/>
      <c r="H57" s="181"/>
      <c r="I57" s="34"/>
    </row>
    <row r="58" spans="2:9" s="96" customFormat="1" ht="15" customHeight="1">
      <c r="B58" s="180">
        <v>3.05</v>
      </c>
      <c r="C58" s="96" t="s">
        <v>466</v>
      </c>
      <c r="D58" s="181"/>
      <c r="E58" s="182"/>
      <c r="F58" s="183"/>
      <c r="G58" s="181">
        <f>D57*4%</f>
        <v>7199.0222222222228</v>
      </c>
      <c r="H58" s="181"/>
      <c r="I58" s="34"/>
    </row>
    <row r="59" spans="2:9" s="96" customFormat="1" ht="15" customHeight="1">
      <c r="B59" s="180">
        <v>3.06</v>
      </c>
      <c r="C59" s="96" t="s">
        <v>467</v>
      </c>
      <c r="D59" s="181"/>
      <c r="E59" s="182"/>
      <c r="F59" s="183"/>
      <c r="G59" s="181">
        <f>(G58+D57)*2%</f>
        <v>3743.4915555555563</v>
      </c>
      <c r="H59" s="181"/>
      <c r="I59" s="34"/>
    </row>
    <row r="60" spans="2:9" s="96" customFormat="1" ht="15" customHeight="1">
      <c r="B60" s="180">
        <v>3</v>
      </c>
      <c r="C60" s="96" t="s">
        <v>468</v>
      </c>
      <c r="D60" s="181"/>
      <c r="E60" s="182"/>
      <c r="F60" s="183"/>
      <c r="G60" s="181">
        <f>(G59+G543+D57)*2.2%</f>
        <v>4041.8190364444449</v>
      </c>
      <c r="H60" s="181"/>
      <c r="I60" s="34"/>
    </row>
    <row r="61" spans="2:9" s="64" customFormat="1" ht="12">
      <c r="B61" s="80"/>
      <c r="D61" s="81"/>
      <c r="E61" s="82"/>
      <c r="F61" s="83"/>
      <c r="G61" s="81"/>
      <c r="H61" s="81"/>
      <c r="I61" s="63"/>
    </row>
    <row r="62" spans="2:9" s="85" customFormat="1" ht="10.15">
      <c r="B62" s="84"/>
      <c r="D62" s="86"/>
      <c r="E62" s="87"/>
      <c r="F62" s="88"/>
      <c r="G62" s="86"/>
      <c r="H62" s="86"/>
      <c r="I62" s="89"/>
    </row>
    <row r="63" spans="2:9" s="85" customFormat="1" ht="10.15">
      <c r="B63" s="84"/>
      <c r="D63" s="86"/>
      <c r="E63" s="87"/>
      <c r="F63" s="88"/>
      <c r="G63" s="86"/>
      <c r="H63" s="86"/>
      <c r="I63" s="89"/>
    </row>
    <row r="64" spans="2:9" s="85" customFormat="1" ht="10.15">
      <c r="B64" s="84"/>
      <c r="D64" s="86"/>
      <c r="E64" s="87"/>
      <c r="F64" s="88"/>
      <c r="G64" s="86"/>
      <c r="H64" s="86"/>
      <c r="I64" s="89"/>
    </row>
    <row r="65" spans="2:9" s="85" customFormat="1" ht="10.15">
      <c r="B65" s="84"/>
      <c r="D65" s="86"/>
      <c r="E65" s="87"/>
      <c r="F65" s="88"/>
      <c r="G65" s="86"/>
      <c r="H65" s="86"/>
      <c r="I65" s="89"/>
    </row>
    <row r="66" spans="2:9" s="85" customFormat="1" ht="10.15">
      <c r="B66" s="84"/>
      <c r="D66" s="86"/>
      <c r="E66" s="87"/>
      <c r="F66" s="88"/>
      <c r="G66" s="86"/>
      <c r="H66" s="86"/>
      <c r="I66" s="89"/>
    </row>
    <row r="67" spans="2:9" s="85" customFormat="1" ht="10.15">
      <c r="B67" s="84"/>
      <c r="D67" s="86"/>
      <c r="E67" s="87"/>
      <c r="F67" s="88"/>
      <c r="G67" s="86"/>
      <c r="H67" s="86"/>
      <c r="I67" s="89"/>
    </row>
    <row r="68" spans="2:9" s="85" customFormat="1" ht="10.15">
      <c r="B68" s="84"/>
      <c r="D68" s="86"/>
      <c r="E68" s="87"/>
      <c r="F68" s="88"/>
      <c r="G68" s="86"/>
      <c r="H68" s="86"/>
      <c r="I68" s="89"/>
    </row>
    <row r="69" spans="2:9" s="85" customFormat="1" ht="10.15">
      <c r="B69" s="84"/>
      <c r="D69" s="86"/>
      <c r="E69" s="87"/>
      <c r="F69" s="88"/>
      <c r="G69" s="86"/>
      <c r="H69" s="86"/>
      <c r="I69" s="89"/>
    </row>
    <row r="70" spans="2:9" s="85" customFormat="1" ht="10.15">
      <c r="B70" s="84"/>
      <c r="D70" s="86"/>
      <c r="E70" s="87"/>
      <c r="F70" s="88"/>
      <c r="G70" s="86"/>
      <c r="H70" s="86"/>
      <c r="I70" s="89"/>
    </row>
    <row r="71" spans="2:9" s="85" customFormat="1" ht="10.15">
      <c r="B71" s="84"/>
      <c r="D71" s="86"/>
      <c r="E71" s="87"/>
      <c r="F71" s="88"/>
      <c r="G71" s="86"/>
      <c r="H71" s="86"/>
      <c r="I71" s="89"/>
    </row>
    <row r="72" spans="2:9" s="85" customFormat="1" ht="10.15">
      <c r="B72" s="84"/>
      <c r="D72" s="86"/>
      <c r="E72" s="87"/>
      <c r="F72" s="88"/>
      <c r="G72" s="86"/>
      <c r="H72" s="86"/>
      <c r="I72" s="89"/>
    </row>
    <row r="73" spans="2:9" s="85" customFormat="1" ht="10.15">
      <c r="B73" s="84"/>
      <c r="D73" s="86"/>
      <c r="E73" s="87"/>
      <c r="F73" s="88"/>
      <c r="G73" s="86"/>
      <c r="H73" s="86"/>
      <c r="I73" s="89"/>
    </row>
    <row r="74" spans="2:9" s="85" customFormat="1" ht="10.15">
      <c r="B74" s="84"/>
      <c r="D74" s="86"/>
      <c r="E74" s="87"/>
      <c r="F74" s="88"/>
      <c r="G74" s="86"/>
      <c r="H74" s="86"/>
      <c r="I74" s="89"/>
    </row>
    <row r="75" spans="2:9" s="85" customFormat="1" ht="10.15">
      <c r="B75" s="84"/>
      <c r="D75" s="86"/>
      <c r="E75" s="87"/>
      <c r="F75" s="88"/>
      <c r="G75" s="86"/>
      <c r="H75" s="86"/>
      <c r="I75" s="89"/>
    </row>
    <row r="76" spans="2:9" s="85" customFormat="1" ht="10.15">
      <c r="B76" s="84"/>
      <c r="D76" s="86"/>
      <c r="E76" s="87"/>
      <c r="F76" s="88"/>
      <c r="G76" s="86"/>
      <c r="H76" s="86"/>
      <c r="I76" s="89"/>
    </row>
    <row r="77" spans="2:9" s="85" customFormat="1" ht="10.15">
      <c r="B77" s="84"/>
      <c r="D77" s="86"/>
      <c r="E77" s="87"/>
      <c r="F77" s="88"/>
      <c r="G77" s="86"/>
      <c r="H77" s="86"/>
      <c r="I77" s="89"/>
    </row>
    <row r="78" spans="2:9" s="85" customFormat="1" ht="10.15">
      <c r="B78" s="84"/>
      <c r="D78" s="86"/>
      <c r="E78" s="87"/>
      <c r="F78" s="88"/>
      <c r="G78" s="86"/>
      <c r="H78" s="86"/>
      <c r="I78" s="89"/>
    </row>
    <row r="79" spans="2:9" s="85" customFormat="1" ht="10.15">
      <c r="B79" s="84"/>
      <c r="D79" s="86"/>
      <c r="E79" s="87"/>
      <c r="F79" s="88"/>
      <c r="G79" s="86"/>
      <c r="H79" s="86"/>
      <c r="I79" s="89"/>
    </row>
    <row r="80" spans="2:9" s="85" customFormat="1" ht="10.15">
      <c r="B80" s="84"/>
      <c r="D80" s="86"/>
      <c r="E80" s="87"/>
      <c r="F80" s="88"/>
      <c r="G80" s="86"/>
      <c r="H80" s="86"/>
      <c r="I80" s="89"/>
    </row>
    <row r="81" spans="2:9" s="85" customFormat="1" ht="10.15">
      <c r="B81" s="84"/>
      <c r="D81" s="86"/>
      <c r="E81" s="87"/>
      <c r="F81" s="88"/>
      <c r="G81" s="86"/>
      <c r="H81" s="86"/>
      <c r="I81" s="89"/>
    </row>
    <row r="82" spans="2:9" s="85" customFormat="1" ht="10.15">
      <c r="B82" s="84"/>
      <c r="D82" s="86"/>
      <c r="E82" s="87"/>
      <c r="F82" s="88"/>
      <c r="G82" s="86"/>
      <c r="H82" s="86"/>
      <c r="I82" s="89"/>
    </row>
    <row r="83" spans="2:9" s="85" customFormat="1" ht="10.15">
      <c r="B83" s="84"/>
      <c r="D83" s="86"/>
      <c r="E83" s="87"/>
      <c r="F83" s="88"/>
      <c r="G83" s="86"/>
      <c r="H83" s="86"/>
      <c r="I83" s="89"/>
    </row>
    <row r="84" spans="2:9" s="85" customFormat="1" ht="10.15">
      <c r="B84" s="84"/>
      <c r="D84" s="86"/>
      <c r="E84" s="87"/>
      <c r="F84" s="88"/>
      <c r="G84" s="86"/>
      <c r="H84" s="86"/>
      <c r="I84" s="89"/>
    </row>
    <row r="85" spans="2:9" s="85" customFormat="1" ht="10.15">
      <c r="B85" s="84"/>
      <c r="D85" s="86"/>
      <c r="E85" s="87"/>
      <c r="F85" s="88"/>
      <c r="G85" s="86"/>
      <c r="H85" s="86"/>
      <c r="I85" s="89"/>
    </row>
    <row r="86" spans="2:9" s="85" customFormat="1" ht="10.15">
      <c r="B86" s="84"/>
      <c r="D86" s="86"/>
      <c r="E86" s="87"/>
      <c r="F86" s="88"/>
      <c r="G86" s="86"/>
      <c r="H86" s="86"/>
      <c r="I86" s="89"/>
    </row>
    <row r="87" spans="2:9" s="85" customFormat="1" ht="10.15">
      <c r="B87" s="84"/>
      <c r="D87" s="86"/>
      <c r="E87" s="87"/>
      <c r="F87" s="88"/>
      <c r="G87" s="86"/>
      <c r="H87" s="86"/>
      <c r="I87" s="89"/>
    </row>
    <row r="88" spans="2:9" s="85" customFormat="1" ht="10.15">
      <c r="B88" s="84"/>
      <c r="D88" s="86"/>
      <c r="E88" s="87"/>
      <c r="F88" s="88"/>
      <c r="G88" s="86"/>
      <c r="H88" s="86"/>
      <c r="I88" s="89"/>
    </row>
    <row r="89" spans="2:9" s="85" customFormat="1" ht="10.15">
      <c r="B89" s="84"/>
      <c r="D89" s="86"/>
      <c r="E89" s="87"/>
      <c r="F89" s="88"/>
      <c r="G89" s="86"/>
      <c r="H89" s="86"/>
      <c r="I89" s="89"/>
    </row>
    <row r="90" spans="2:9" s="85" customFormat="1" ht="10.15">
      <c r="B90" s="84"/>
      <c r="D90" s="86"/>
      <c r="E90" s="87"/>
      <c r="F90" s="88"/>
      <c r="G90" s="86"/>
      <c r="H90" s="86"/>
      <c r="I90" s="89"/>
    </row>
    <row r="91" spans="2:9" s="85" customFormat="1" ht="10.15">
      <c r="B91" s="84"/>
      <c r="D91" s="86"/>
      <c r="E91" s="87"/>
      <c r="F91" s="88"/>
      <c r="G91" s="86"/>
      <c r="H91" s="86"/>
      <c r="I91" s="89"/>
    </row>
    <row r="92" spans="2:9" s="85" customFormat="1" ht="10.15">
      <c r="B92" s="84"/>
      <c r="D92" s="86"/>
      <c r="E92" s="87"/>
      <c r="F92" s="88"/>
      <c r="G92" s="86"/>
      <c r="H92" s="86"/>
      <c r="I92" s="89"/>
    </row>
    <row r="93" spans="2:9" s="85" customFormat="1" ht="10.15">
      <c r="B93" s="84"/>
      <c r="D93" s="86"/>
      <c r="E93" s="87"/>
      <c r="F93" s="88"/>
      <c r="G93" s="86"/>
      <c r="H93" s="86"/>
      <c r="I93" s="89"/>
    </row>
    <row r="94" spans="2:9" s="85" customFormat="1" ht="10.15">
      <c r="B94" s="84"/>
      <c r="D94" s="86"/>
      <c r="E94" s="87"/>
      <c r="F94" s="88"/>
      <c r="G94" s="86"/>
      <c r="H94" s="86"/>
      <c r="I94" s="89"/>
    </row>
    <row r="95" spans="2:9" s="85" customFormat="1" ht="10.15">
      <c r="B95" s="84"/>
      <c r="D95" s="86"/>
      <c r="E95" s="87"/>
      <c r="F95" s="88"/>
      <c r="G95" s="86"/>
      <c r="H95" s="86"/>
      <c r="I95" s="89"/>
    </row>
    <row r="96" spans="2:9" s="85" customFormat="1" ht="10.15">
      <c r="B96" s="84"/>
      <c r="D96" s="86"/>
      <c r="E96" s="87"/>
      <c r="F96" s="88"/>
      <c r="G96" s="86"/>
      <c r="H96" s="86"/>
      <c r="I96" s="89"/>
    </row>
    <row r="97" spans="2:9" s="85" customFormat="1" ht="10.15">
      <c r="B97" s="84"/>
      <c r="D97" s="86"/>
      <c r="E97" s="87"/>
      <c r="F97" s="88"/>
      <c r="G97" s="86"/>
      <c r="H97" s="86"/>
      <c r="I97" s="89"/>
    </row>
    <row r="98" spans="2:9" s="85" customFormat="1" ht="10.15">
      <c r="B98" s="84"/>
      <c r="D98" s="86"/>
      <c r="E98" s="87"/>
      <c r="F98" s="88"/>
      <c r="G98" s="86"/>
      <c r="H98" s="86"/>
      <c r="I98" s="89"/>
    </row>
    <row r="99" spans="2:9" s="85" customFormat="1" ht="10.15">
      <c r="B99" s="84"/>
      <c r="D99" s="86"/>
      <c r="E99" s="87"/>
      <c r="F99" s="88"/>
      <c r="G99" s="86"/>
      <c r="H99" s="86"/>
      <c r="I99" s="89"/>
    </row>
    <row r="100" spans="2:9" s="85" customFormat="1" ht="10.15">
      <c r="B100" s="84"/>
      <c r="D100" s="86"/>
      <c r="E100" s="87"/>
      <c r="F100" s="88"/>
      <c r="G100" s="86"/>
      <c r="H100" s="86"/>
      <c r="I100" s="89"/>
    </row>
    <row r="101" spans="2:9" s="85" customFormat="1" ht="10.15">
      <c r="B101" s="84"/>
      <c r="D101" s="86"/>
      <c r="E101" s="87"/>
      <c r="F101" s="88"/>
      <c r="G101" s="86"/>
      <c r="H101" s="86"/>
      <c r="I101" s="89"/>
    </row>
    <row r="102" spans="2:9" s="85" customFormat="1" ht="10.15">
      <c r="B102" s="84"/>
      <c r="D102" s="86"/>
      <c r="E102" s="87"/>
      <c r="F102" s="88"/>
      <c r="G102" s="86"/>
      <c r="H102" s="86"/>
      <c r="I102" s="89"/>
    </row>
    <row r="103" spans="2:9" s="85" customFormat="1" ht="10.15">
      <c r="B103" s="84"/>
      <c r="D103" s="86"/>
      <c r="E103" s="87"/>
      <c r="F103" s="88"/>
      <c r="G103" s="86"/>
      <c r="H103" s="86"/>
      <c r="I103" s="89"/>
    </row>
    <row r="104" spans="2:9" s="85" customFormat="1" ht="10.15">
      <c r="B104" s="84"/>
      <c r="D104" s="86"/>
      <c r="E104" s="87"/>
      <c r="F104" s="88"/>
      <c r="G104" s="86"/>
      <c r="H104" s="86"/>
      <c r="I104" s="89"/>
    </row>
    <row r="105" spans="2:9" s="85" customFormat="1" ht="10.15">
      <c r="B105" s="84"/>
      <c r="D105" s="86"/>
      <c r="E105" s="87"/>
      <c r="F105" s="88"/>
      <c r="G105" s="86"/>
      <c r="H105" s="86"/>
      <c r="I105" s="89"/>
    </row>
    <row r="106" spans="2:9" s="85" customFormat="1" ht="10.15">
      <c r="B106" s="84"/>
      <c r="D106" s="86"/>
      <c r="E106" s="87"/>
      <c r="F106" s="88"/>
      <c r="G106" s="86"/>
      <c r="H106" s="86"/>
      <c r="I106" s="89"/>
    </row>
    <row r="107" spans="2:9" s="85" customFormat="1" ht="10.15">
      <c r="B107" s="84"/>
      <c r="D107" s="86"/>
      <c r="E107" s="87"/>
      <c r="F107" s="88"/>
      <c r="G107" s="86"/>
      <c r="H107" s="86"/>
      <c r="I107" s="89"/>
    </row>
    <row r="108" spans="2:9" s="85" customFormat="1" ht="10.15">
      <c r="B108" s="84"/>
      <c r="D108" s="86"/>
      <c r="E108" s="87"/>
      <c r="F108" s="88"/>
      <c r="G108" s="86"/>
      <c r="H108" s="86"/>
      <c r="I108" s="89"/>
    </row>
    <row r="109" spans="2:9" s="85" customFormat="1" ht="10.15">
      <c r="B109" s="84"/>
      <c r="D109" s="86"/>
      <c r="E109" s="87"/>
      <c r="F109" s="88"/>
      <c r="G109" s="86"/>
      <c r="H109" s="86"/>
      <c r="I109" s="89"/>
    </row>
    <row r="110" spans="2:9" s="85" customFormat="1" ht="10.15">
      <c r="B110" s="84"/>
      <c r="D110" s="86"/>
      <c r="E110" s="87"/>
      <c r="F110" s="88"/>
      <c r="G110" s="86"/>
      <c r="H110" s="86"/>
      <c r="I110" s="89"/>
    </row>
    <row r="111" spans="2:9" s="85" customFormat="1" ht="10.15">
      <c r="B111" s="84"/>
      <c r="D111" s="86"/>
      <c r="E111" s="87"/>
      <c r="F111" s="88"/>
      <c r="G111" s="86"/>
      <c r="H111" s="86"/>
      <c r="I111" s="89"/>
    </row>
    <row r="112" spans="2:9" s="85" customFormat="1" ht="10.15">
      <c r="B112" s="84"/>
      <c r="D112" s="86"/>
      <c r="E112" s="87"/>
      <c r="F112" s="88"/>
      <c r="G112" s="86"/>
      <c r="H112" s="86"/>
      <c r="I112" s="89"/>
    </row>
    <row r="113" spans="2:9" s="85" customFormat="1" ht="10.15">
      <c r="B113" s="84"/>
      <c r="D113" s="86"/>
      <c r="E113" s="87"/>
      <c r="F113" s="88"/>
      <c r="G113" s="86"/>
      <c r="H113" s="86"/>
      <c r="I113" s="89"/>
    </row>
    <row r="114" spans="2:9" s="85" customFormat="1" ht="10.15">
      <c r="B114" s="84"/>
      <c r="D114" s="86"/>
      <c r="E114" s="87"/>
      <c r="F114" s="88"/>
      <c r="G114" s="86"/>
      <c r="H114" s="86"/>
      <c r="I114" s="89"/>
    </row>
    <row r="115" spans="2:9" s="85" customFormat="1" ht="10.15">
      <c r="B115" s="84"/>
      <c r="D115" s="86"/>
      <c r="E115" s="87"/>
      <c r="F115" s="88"/>
      <c r="G115" s="86"/>
      <c r="H115" s="86"/>
      <c r="I115" s="89"/>
    </row>
    <row r="116" spans="2:9" s="85" customFormat="1" ht="10.15">
      <c r="B116" s="84"/>
      <c r="D116" s="86"/>
      <c r="E116" s="87"/>
      <c r="F116" s="88"/>
      <c r="G116" s="86"/>
      <c r="H116" s="86"/>
      <c r="I116" s="89"/>
    </row>
    <row r="117" spans="2:9" s="85" customFormat="1" ht="10.15">
      <c r="B117" s="84"/>
      <c r="D117" s="86"/>
      <c r="E117" s="87"/>
      <c r="F117" s="88"/>
      <c r="G117" s="86"/>
      <c r="H117" s="86"/>
      <c r="I117" s="89"/>
    </row>
    <row r="118" spans="2:9" s="85" customFormat="1" ht="10.15">
      <c r="B118" s="84"/>
      <c r="D118" s="86"/>
      <c r="E118" s="87"/>
      <c r="F118" s="88"/>
      <c r="G118" s="86"/>
      <c r="H118" s="86"/>
      <c r="I118" s="89"/>
    </row>
    <row r="119" spans="2:9" s="85" customFormat="1" ht="10.15">
      <c r="B119" s="84"/>
      <c r="D119" s="86"/>
      <c r="E119" s="87"/>
      <c r="F119" s="88"/>
      <c r="G119" s="86"/>
      <c r="H119" s="86"/>
      <c r="I119" s="89"/>
    </row>
    <row r="120" spans="2:9" s="85" customFormat="1" ht="10.15">
      <c r="B120" s="84"/>
      <c r="D120" s="86"/>
      <c r="E120" s="87"/>
      <c r="F120" s="88"/>
      <c r="G120" s="86"/>
      <c r="H120" s="86"/>
      <c r="I120" s="89"/>
    </row>
    <row r="121" spans="2:9" s="85" customFormat="1" ht="10.15">
      <c r="B121" s="84"/>
      <c r="D121" s="86"/>
      <c r="E121" s="87"/>
      <c r="F121" s="88"/>
      <c r="G121" s="86"/>
      <c r="H121" s="86"/>
      <c r="I121" s="89"/>
    </row>
    <row r="122" spans="2:9" s="85" customFormat="1" ht="10.15">
      <c r="B122" s="84"/>
      <c r="D122" s="86"/>
      <c r="E122" s="87"/>
      <c r="F122" s="88"/>
      <c r="G122" s="86"/>
      <c r="H122" s="86"/>
      <c r="I122" s="89"/>
    </row>
    <row r="123" spans="2:9" s="85" customFormat="1" ht="10.15">
      <c r="B123" s="84"/>
      <c r="D123" s="86"/>
      <c r="E123" s="87"/>
      <c r="F123" s="88"/>
      <c r="G123" s="86"/>
      <c r="H123" s="86"/>
      <c r="I123" s="89"/>
    </row>
    <row r="124" spans="2:9" s="85" customFormat="1" ht="10.15">
      <c r="B124" s="84"/>
      <c r="D124" s="86"/>
      <c r="E124" s="87"/>
      <c r="F124" s="88"/>
      <c r="G124" s="86"/>
      <c r="H124" s="86"/>
      <c r="I124" s="89"/>
    </row>
    <row r="125" spans="2:9" s="85" customFormat="1" ht="10.15">
      <c r="B125" s="84"/>
      <c r="D125" s="86"/>
      <c r="E125" s="87"/>
      <c r="F125" s="88"/>
      <c r="G125" s="86"/>
      <c r="H125" s="86"/>
      <c r="I125" s="89"/>
    </row>
    <row r="126" spans="2:9" s="85" customFormat="1" ht="10.15">
      <c r="B126" s="84"/>
      <c r="D126" s="86"/>
      <c r="E126" s="87"/>
      <c r="F126" s="88"/>
      <c r="G126" s="86"/>
      <c r="H126" s="86"/>
      <c r="I126" s="89"/>
    </row>
    <row r="127" spans="2:9" s="85" customFormat="1" ht="10.15">
      <c r="B127" s="84"/>
      <c r="D127" s="86"/>
      <c r="E127" s="87"/>
      <c r="F127" s="88"/>
      <c r="G127" s="86"/>
      <c r="H127" s="86"/>
      <c r="I127" s="89"/>
    </row>
    <row r="128" spans="2:9" s="85" customFormat="1" ht="10.15">
      <c r="B128" s="84"/>
      <c r="D128" s="86"/>
      <c r="E128" s="87"/>
      <c r="F128" s="88"/>
      <c r="G128" s="86"/>
      <c r="H128" s="86"/>
      <c r="I128" s="89"/>
    </row>
    <row r="129" spans="2:9" s="85" customFormat="1" ht="10.15">
      <c r="B129" s="84"/>
      <c r="D129" s="86"/>
      <c r="E129" s="87"/>
      <c r="F129" s="88"/>
      <c r="G129" s="86"/>
      <c r="H129" s="86"/>
      <c r="I129" s="89"/>
    </row>
    <row r="130" spans="2:9" s="85" customFormat="1" ht="10.15">
      <c r="B130" s="84"/>
      <c r="D130" s="86"/>
      <c r="E130" s="87"/>
      <c r="F130" s="88"/>
      <c r="G130" s="86"/>
      <c r="H130" s="86"/>
      <c r="I130" s="89"/>
    </row>
    <row r="131" spans="2:9" s="85" customFormat="1" ht="10.15">
      <c r="B131" s="84"/>
      <c r="D131" s="86"/>
      <c r="E131" s="87"/>
      <c r="F131" s="88"/>
      <c r="G131" s="86"/>
      <c r="H131" s="86"/>
      <c r="I131" s="89"/>
    </row>
    <row r="132" spans="2:9" s="85" customFormat="1" ht="10.15">
      <c r="B132" s="84"/>
      <c r="D132" s="86"/>
      <c r="E132" s="87"/>
      <c r="F132" s="88"/>
      <c r="G132" s="86"/>
      <c r="H132" s="86"/>
      <c r="I132" s="89"/>
    </row>
    <row r="133" spans="2:9" s="85" customFormat="1" ht="10.15">
      <c r="B133" s="84"/>
      <c r="D133" s="86"/>
      <c r="E133" s="87"/>
      <c r="F133" s="88"/>
      <c r="G133" s="86"/>
      <c r="H133" s="86"/>
      <c r="I133" s="89"/>
    </row>
    <row r="134" spans="2:9" s="85" customFormat="1" ht="10.15">
      <c r="B134" s="84"/>
      <c r="D134" s="86"/>
      <c r="E134" s="87"/>
      <c r="F134" s="88"/>
      <c r="G134" s="86"/>
      <c r="H134" s="86"/>
      <c r="I134" s="89"/>
    </row>
    <row r="135" spans="2:9" s="85" customFormat="1" ht="10.15">
      <c r="B135" s="84"/>
      <c r="D135" s="86"/>
      <c r="E135" s="87"/>
      <c r="F135" s="88"/>
      <c r="G135" s="86"/>
      <c r="H135" s="86"/>
      <c r="I135" s="89"/>
    </row>
    <row r="136" spans="2:9" s="85" customFormat="1" ht="10.15">
      <c r="B136" s="84"/>
      <c r="D136" s="86"/>
      <c r="E136" s="87"/>
      <c r="F136" s="88"/>
      <c r="G136" s="86"/>
      <c r="H136" s="86"/>
      <c r="I136" s="89"/>
    </row>
    <row r="137" spans="2:9" s="85" customFormat="1" ht="10.15">
      <c r="B137" s="84"/>
      <c r="D137" s="86"/>
      <c r="E137" s="87"/>
      <c r="F137" s="88"/>
      <c r="G137" s="86"/>
      <c r="H137" s="86"/>
      <c r="I137" s="89"/>
    </row>
    <row r="138" spans="2:9" s="85" customFormat="1" ht="10.15">
      <c r="B138" s="84"/>
      <c r="D138" s="86"/>
      <c r="E138" s="87"/>
      <c r="F138" s="88"/>
      <c r="G138" s="86"/>
      <c r="H138" s="86"/>
      <c r="I138" s="89"/>
    </row>
    <row r="139" spans="2:9" s="85" customFormat="1" ht="10.15">
      <c r="B139" s="84"/>
      <c r="D139" s="86"/>
      <c r="E139" s="87"/>
      <c r="F139" s="88"/>
      <c r="G139" s="86"/>
      <c r="H139" s="86"/>
      <c r="I139" s="89"/>
    </row>
    <row r="140" spans="2:9" s="85" customFormat="1" ht="10.15">
      <c r="B140" s="84"/>
      <c r="D140" s="86"/>
      <c r="E140" s="87"/>
      <c r="F140" s="88"/>
      <c r="G140" s="86"/>
      <c r="H140" s="86"/>
      <c r="I140" s="89"/>
    </row>
    <row r="141" spans="2:9" s="85" customFormat="1" ht="10.15">
      <c r="B141" s="84"/>
      <c r="D141" s="86"/>
      <c r="E141" s="87"/>
      <c r="F141" s="88"/>
      <c r="G141" s="86"/>
      <c r="H141" s="86"/>
      <c r="I141" s="89"/>
    </row>
    <row r="142" spans="2:9" s="85" customFormat="1" ht="10.15">
      <c r="B142" s="84"/>
      <c r="D142" s="86"/>
      <c r="E142" s="87"/>
      <c r="F142" s="88"/>
      <c r="G142" s="86"/>
      <c r="H142" s="86"/>
      <c r="I142" s="89"/>
    </row>
    <row r="143" spans="2:9" s="85" customFormat="1" ht="10.15">
      <c r="B143" s="84"/>
      <c r="D143" s="86"/>
      <c r="E143" s="87"/>
      <c r="F143" s="88"/>
      <c r="G143" s="86"/>
      <c r="H143" s="86"/>
      <c r="I143" s="89"/>
    </row>
    <row r="144" spans="2:9" s="85" customFormat="1" ht="10.15">
      <c r="B144" s="84"/>
      <c r="D144" s="86"/>
      <c r="E144" s="87"/>
      <c r="F144" s="88"/>
      <c r="G144" s="86"/>
      <c r="H144" s="86"/>
      <c r="I144" s="89"/>
    </row>
    <row r="145" spans="2:9" s="85" customFormat="1" ht="10.15">
      <c r="B145" s="84"/>
      <c r="D145" s="86"/>
      <c r="E145" s="87"/>
      <c r="F145" s="88"/>
      <c r="G145" s="86"/>
      <c r="H145" s="86"/>
      <c r="I145" s="89"/>
    </row>
    <row r="146" spans="2:9" s="85" customFormat="1" ht="10.15">
      <c r="B146" s="84"/>
      <c r="D146" s="86"/>
      <c r="E146" s="87"/>
      <c r="F146" s="88"/>
      <c r="G146" s="86"/>
      <c r="H146" s="86"/>
      <c r="I146" s="89"/>
    </row>
    <row r="147" spans="2:9" s="85" customFormat="1" ht="10.15">
      <c r="B147" s="84"/>
      <c r="D147" s="86"/>
      <c r="E147" s="87"/>
      <c r="F147" s="88"/>
      <c r="G147" s="86"/>
      <c r="H147" s="86"/>
      <c r="I147" s="89"/>
    </row>
    <row r="148" spans="2:9" s="85" customFormat="1" ht="10.15">
      <c r="B148" s="84"/>
      <c r="D148" s="86"/>
      <c r="E148" s="87"/>
      <c r="F148" s="88"/>
      <c r="G148" s="86"/>
      <c r="H148" s="86"/>
      <c r="I148" s="89"/>
    </row>
    <row r="149" spans="2:9" s="85" customFormat="1" ht="10.15">
      <c r="B149" s="84"/>
      <c r="D149" s="86"/>
      <c r="E149" s="87"/>
      <c r="F149" s="88"/>
      <c r="G149" s="86"/>
      <c r="H149" s="86"/>
      <c r="I149" s="89"/>
    </row>
    <row r="150" spans="2:9" s="85" customFormat="1" ht="10.15">
      <c r="B150" s="84"/>
      <c r="D150" s="86"/>
      <c r="E150" s="87"/>
      <c r="F150" s="88"/>
      <c r="G150" s="86"/>
      <c r="H150" s="86"/>
      <c r="I150" s="89"/>
    </row>
    <row r="151" spans="2:9" s="85" customFormat="1" ht="10.15">
      <c r="B151" s="84"/>
      <c r="D151" s="86"/>
      <c r="E151" s="87"/>
      <c r="F151" s="88"/>
      <c r="G151" s="86"/>
      <c r="H151" s="86"/>
      <c r="I151" s="89"/>
    </row>
    <row r="152" spans="2:9" s="85" customFormat="1" ht="10.15">
      <c r="B152" s="84"/>
      <c r="D152" s="86"/>
      <c r="E152" s="87"/>
      <c r="F152" s="88"/>
      <c r="G152" s="86"/>
      <c r="H152" s="86"/>
      <c r="I152" s="89"/>
    </row>
    <row r="153" spans="2:9" s="85" customFormat="1" ht="10.15">
      <c r="B153" s="84"/>
      <c r="D153" s="86"/>
      <c r="E153" s="87"/>
      <c r="F153" s="88"/>
      <c r="G153" s="86"/>
      <c r="H153" s="86"/>
      <c r="I153" s="89"/>
    </row>
    <row r="154" spans="2:9" s="85" customFormat="1" ht="10.15">
      <c r="B154" s="84"/>
      <c r="D154" s="86"/>
      <c r="E154" s="87"/>
      <c r="F154" s="88"/>
      <c r="G154" s="86"/>
      <c r="H154" s="86"/>
      <c r="I154" s="89"/>
    </row>
    <row r="155" spans="2:9" s="85" customFormat="1" ht="10.15">
      <c r="B155" s="84"/>
      <c r="D155" s="86"/>
      <c r="E155" s="87"/>
      <c r="F155" s="88"/>
      <c r="G155" s="86"/>
      <c r="H155" s="86"/>
      <c r="I155" s="89"/>
    </row>
    <row r="156" spans="2:9" s="85" customFormat="1" ht="10.15">
      <c r="B156" s="84"/>
      <c r="D156" s="86"/>
      <c r="E156" s="87"/>
      <c r="F156" s="88"/>
      <c r="G156" s="86"/>
      <c r="H156" s="86"/>
      <c r="I156" s="89"/>
    </row>
    <row r="157" spans="2:9" s="85" customFormat="1" ht="10.15">
      <c r="B157" s="84"/>
      <c r="D157" s="86"/>
      <c r="E157" s="87"/>
      <c r="F157" s="88"/>
      <c r="G157" s="86"/>
      <c r="H157" s="86"/>
      <c r="I157" s="89"/>
    </row>
    <row r="158" spans="2:9" s="85" customFormat="1" ht="10.15">
      <c r="B158" s="84"/>
      <c r="D158" s="86"/>
      <c r="E158" s="87"/>
      <c r="F158" s="88"/>
      <c r="G158" s="86"/>
      <c r="H158" s="86"/>
      <c r="I158" s="89"/>
    </row>
    <row r="159" spans="2:9" s="85" customFormat="1" ht="10.15">
      <c r="B159" s="84"/>
      <c r="D159" s="86"/>
      <c r="E159" s="87"/>
      <c r="F159" s="88"/>
      <c r="G159" s="86"/>
      <c r="H159" s="86"/>
      <c r="I159" s="89"/>
    </row>
    <row r="160" spans="2:9" s="85" customFormat="1" ht="10.15">
      <c r="B160" s="84"/>
      <c r="D160" s="86"/>
      <c r="E160" s="87"/>
      <c r="F160" s="88"/>
      <c r="G160" s="86"/>
      <c r="H160" s="86"/>
      <c r="I160" s="89"/>
    </row>
    <row r="161" spans="2:9" s="85" customFormat="1" ht="10.15">
      <c r="B161" s="84"/>
      <c r="D161" s="86"/>
      <c r="E161" s="87"/>
      <c r="F161" s="88"/>
      <c r="G161" s="86"/>
      <c r="H161" s="86"/>
      <c r="I161" s="89"/>
    </row>
    <row r="162" spans="2:9" s="85" customFormat="1" ht="10.15">
      <c r="B162" s="84"/>
      <c r="D162" s="86"/>
      <c r="E162" s="87"/>
      <c r="F162" s="88"/>
      <c r="G162" s="86"/>
      <c r="H162" s="86"/>
      <c r="I162" s="89"/>
    </row>
    <row r="163" spans="2:9" s="85" customFormat="1" ht="10.15">
      <c r="B163" s="84"/>
      <c r="D163" s="86"/>
      <c r="E163" s="87"/>
      <c r="F163" s="88"/>
      <c r="G163" s="86"/>
      <c r="H163" s="86"/>
      <c r="I163" s="89"/>
    </row>
    <row r="164" spans="2:9" s="85" customFormat="1" ht="10.15">
      <c r="B164" s="84"/>
      <c r="D164" s="86"/>
      <c r="E164" s="87"/>
      <c r="F164" s="88"/>
      <c r="G164" s="86"/>
      <c r="H164" s="86"/>
      <c r="I164" s="89"/>
    </row>
    <row r="165" spans="2:9" s="85" customFormat="1" ht="10.15">
      <c r="B165" s="84"/>
      <c r="D165" s="86"/>
      <c r="E165" s="87"/>
      <c r="F165" s="88"/>
      <c r="G165" s="86"/>
      <c r="H165" s="86"/>
      <c r="I165" s="89"/>
    </row>
    <row r="166" spans="2:9" s="85" customFormat="1" ht="10.15">
      <c r="B166" s="84"/>
      <c r="D166" s="86"/>
      <c r="E166" s="87"/>
      <c r="F166" s="88"/>
      <c r="G166" s="86"/>
      <c r="H166" s="86"/>
      <c r="I166" s="89"/>
    </row>
    <row r="167" spans="2:9" s="85" customFormat="1" ht="10.15">
      <c r="B167" s="84"/>
      <c r="D167" s="86"/>
      <c r="E167" s="87"/>
      <c r="F167" s="88"/>
      <c r="G167" s="86"/>
      <c r="H167" s="86"/>
      <c r="I167" s="89"/>
    </row>
    <row r="168" spans="2:9" s="85" customFormat="1" ht="10.15">
      <c r="B168" s="84"/>
      <c r="D168" s="86"/>
      <c r="E168" s="87"/>
      <c r="F168" s="88"/>
      <c r="G168" s="86"/>
      <c r="H168" s="86"/>
      <c r="I168" s="89"/>
    </row>
    <row r="169" spans="2:9" s="85" customFormat="1" ht="10.15">
      <c r="B169" s="84"/>
      <c r="D169" s="86"/>
      <c r="E169" s="87"/>
      <c r="F169" s="88"/>
      <c r="G169" s="86"/>
      <c r="H169" s="86"/>
      <c r="I169" s="89"/>
    </row>
    <row r="170" spans="2:9" s="85" customFormat="1" ht="10.15">
      <c r="B170" s="84"/>
      <c r="D170" s="86"/>
      <c r="E170" s="87"/>
      <c r="F170" s="88"/>
      <c r="G170" s="86"/>
      <c r="H170" s="86"/>
      <c r="I170" s="89"/>
    </row>
    <row r="171" spans="2:9" s="85" customFormat="1" ht="10.15">
      <c r="B171" s="84"/>
      <c r="D171" s="86"/>
      <c r="E171" s="87"/>
      <c r="F171" s="88"/>
      <c r="G171" s="86"/>
      <c r="H171" s="86"/>
      <c r="I171" s="89"/>
    </row>
    <row r="172" spans="2:9" s="85" customFormat="1" ht="10.15">
      <c r="B172" s="84"/>
      <c r="D172" s="86"/>
      <c r="E172" s="87"/>
      <c r="F172" s="88"/>
      <c r="G172" s="86"/>
      <c r="H172" s="86"/>
      <c r="I172" s="89"/>
    </row>
    <row r="173" spans="2:9" s="85" customFormat="1" ht="10.15">
      <c r="B173" s="84"/>
      <c r="D173" s="86"/>
      <c r="E173" s="87"/>
      <c r="F173" s="88"/>
      <c r="G173" s="86"/>
      <c r="H173" s="86"/>
      <c r="I173" s="89"/>
    </row>
    <row r="174" spans="2:9" s="85" customFormat="1" ht="10.15">
      <c r="B174" s="84"/>
      <c r="D174" s="86"/>
      <c r="E174" s="87"/>
      <c r="F174" s="88"/>
      <c r="G174" s="86"/>
      <c r="H174" s="86"/>
      <c r="I174" s="89"/>
    </row>
    <row r="175" spans="2:9" s="85" customFormat="1" ht="10.15">
      <c r="B175" s="84"/>
      <c r="D175" s="86"/>
      <c r="E175" s="87"/>
      <c r="F175" s="88"/>
      <c r="G175" s="86"/>
      <c r="H175" s="86"/>
      <c r="I175" s="89"/>
    </row>
    <row r="176" spans="2:9" s="85" customFormat="1" ht="10.15">
      <c r="B176" s="84"/>
      <c r="D176" s="86"/>
      <c r="E176" s="87"/>
      <c r="F176" s="88"/>
      <c r="G176" s="86"/>
      <c r="H176" s="86"/>
      <c r="I176" s="89"/>
    </row>
    <row r="177" spans="2:9" s="85" customFormat="1" ht="10.15">
      <c r="B177" s="84"/>
      <c r="D177" s="86"/>
      <c r="E177" s="87"/>
      <c r="F177" s="88"/>
      <c r="G177" s="86"/>
      <c r="H177" s="86"/>
      <c r="I177" s="89"/>
    </row>
    <row r="178" spans="2:9" s="85" customFormat="1" ht="10.15">
      <c r="B178" s="84"/>
      <c r="D178" s="86"/>
      <c r="E178" s="87"/>
      <c r="F178" s="88"/>
      <c r="G178" s="86"/>
      <c r="H178" s="86"/>
      <c r="I178" s="89"/>
    </row>
    <row r="179" spans="2:9" s="85" customFormat="1" ht="10.15">
      <c r="B179" s="84"/>
      <c r="D179" s="86"/>
      <c r="E179" s="87"/>
      <c r="F179" s="88"/>
      <c r="G179" s="86"/>
      <c r="H179" s="86"/>
      <c r="I179" s="89"/>
    </row>
    <row r="180" spans="2:9" s="85" customFormat="1" ht="10.15">
      <c r="B180" s="84"/>
      <c r="D180" s="86"/>
      <c r="E180" s="87"/>
      <c r="F180" s="88"/>
      <c r="G180" s="86"/>
      <c r="H180" s="86"/>
      <c r="I180" s="89"/>
    </row>
    <row r="181" spans="2:9" s="85" customFormat="1" ht="10.15">
      <c r="B181" s="84"/>
      <c r="D181" s="86"/>
      <c r="E181" s="87"/>
      <c r="F181" s="88"/>
      <c r="G181" s="86"/>
      <c r="H181" s="86"/>
      <c r="I181" s="89"/>
    </row>
    <row r="182" spans="2:9" s="85" customFormat="1" ht="10.15">
      <c r="B182" s="84"/>
      <c r="D182" s="86"/>
      <c r="E182" s="87"/>
      <c r="F182" s="88"/>
      <c r="G182" s="86"/>
      <c r="H182" s="86"/>
      <c r="I182" s="89"/>
    </row>
    <row r="183" spans="2:9" s="85" customFormat="1" ht="10.15">
      <c r="B183" s="84"/>
      <c r="D183" s="86"/>
      <c r="E183" s="87"/>
      <c r="F183" s="88"/>
      <c r="G183" s="86"/>
      <c r="H183" s="86"/>
      <c r="I183" s="89"/>
    </row>
    <row r="184" spans="2:9" s="85" customFormat="1" ht="10.15">
      <c r="B184" s="84"/>
      <c r="D184" s="86"/>
      <c r="E184" s="87"/>
      <c r="F184" s="88"/>
      <c r="G184" s="86"/>
      <c r="H184" s="86"/>
      <c r="I184" s="89"/>
    </row>
    <row r="185" spans="2:9" s="85" customFormat="1" ht="10.15">
      <c r="B185" s="84"/>
      <c r="D185" s="86"/>
      <c r="E185" s="87"/>
      <c r="F185" s="88"/>
      <c r="G185" s="86"/>
      <c r="H185" s="86"/>
      <c r="I185" s="89"/>
    </row>
    <row r="186" spans="2:9" s="85" customFormat="1" ht="10.15">
      <c r="B186" s="84"/>
      <c r="D186" s="86"/>
      <c r="E186" s="87"/>
      <c r="F186" s="88"/>
      <c r="G186" s="86"/>
      <c r="H186" s="86"/>
      <c r="I186" s="89"/>
    </row>
    <row r="187" spans="2:9" s="85" customFormat="1" ht="10.15">
      <c r="B187" s="84"/>
      <c r="D187" s="86"/>
      <c r="E187" s="87"/>
      <c r="F187" s="88"/>
      <c r="G187" s="86"/>
      <c r="H187" s="86"/>
      <c r="I187" s="89"/>
    </row>
    <row r="188" spans="2:9" s="85" customFormat="1" ht="10.15">
      <c r="B188" s="84"/>
      <c r="D188" s="86"/>
      <c r="E188" s="87"/>
      <c r="F188" s="88"/>
      <c r="G188" s="86"/>
      <c r="H188" s="86"/>
      <c r="I188" s="89"/>
    </row>
    <row r="189" spans="2:9" s="85" customFormat="1" ht="10.15">
      <c r="B189" s="84"/>
      <c r="D189" s="86"/>
      <c r="E189" s="87"/>
      <c r="F189" s="88"/>
      <c r="G189" s="86"/>
      <c r="H189" s="86"/>
      <c r="I189" s="89"/>
    </row>
    <row r="190" spans="2:9" s="85" customFormat="1" ht="10.15">
      <c r="B190" s="84"/>
      <c r="D190" s="86"/>
      <c r="E190" s="87"/>
      <c r="F190" s="88"/>
      <c r="G190" s="86"/>
      <c r="H190" s="86"/>
      <c r="I190" s="89"/>
    </row>
    <row r="191" spans="2:9" s="85" customFormat="1" ht="10.15">
      <c r="B191" s="84"/>
      <c r="D191" s="86"/>
      <c r="E191" s="87"/>
      <c r="F191" s="88"/>
      <c r="G191" s="86"/>
      <c r="H191" s="86"/>
      <c r="I191" s="89"/>
    </row>
    <row r="192" spans="2:9" s="85" customFormat="1" ht="10.15">
      <c r="B192" s="84"/>
      <c r="D192" s="86"/>
      <c r="E192" s="87"/>
      <c r="F192" s="88"/>
      <c r="G192" s="86"/>
      <c r="H192" s="86"/>
      <c r="I192" s="89"/>
    </row>
    <row r="193" spans="2:9" s="85" customFormat="1" ht="10.15">
      <c r="B193" s="84"/>
      <c r="D193" s="86"/>
      <c r="E193" s="87"/>
      <c r="F193" s="88"/>
      <c r="G193" s="86"/>
      <c r="H193" s="86"/>
      <c r="I193" s="89"/>
    </row>
    <row r="194" spans="2:9" s="85" customFormat="1" ht="10.15">
      <c r="B194" s="84"/>
      <c r="D194" s="86"/>
      <c r="E194" s="87"/>
      <c r="F194" s="88"/>
      <c r="G194" s="86"/>
      <c r="H194" s="86"/>
      <c r="I194" s="89"/>
    </row>
    <row r="195" spans="2:9" s="85" customFormat="1" ht="10.15">
      <c r="B195" s="84"/>
      <c r="D195" s="86"/>
      <c r="E195" s="87"/>
      <c r="F195" s="88"/>
      <c r="G195" s="86"/>
      <c r="H195" s="86"/>
      <c r="I195" s="89"/>
    </row>
    <row r="196" spans="2:9" s="85" customFormat="1" ht="10.15">
      <c r="B196" s="84"/>
      <c r="D196" s="86"/>
      <c r="E196" s="87"/>
      <c r="F196" s="88"/>
      <c r="G196" s="86"/>
      <c r="H196" s="86"/>
      <c r="I196" s="89"/>
    </row>
    <row r="197" spans="2:9" s="85" customFormat="1" ht="10.15">
      <c r="B197" s="84"/>
      <c r="D197" s="86"/>
      <c r="E197" s="87"/>
      <c r="F197" s="88"/>
      <c r="G197" s="86"/>
      <c r="H197" s="86"/>
      <c r="I197" s="89"/>
    </row>
    <row r="198" spans="2:9" s="85" customFormat="1" ht="10.15">
      <c r="B198" s="84"/>
      <c r="D198" s="86"/>
      <c r="E198" s="87"/>
      <c r="F198" s="88"/>
      <c r="G198" s="86"/>
      <c r="H198" s="86"/>
      <c r="I198" s="89"/>
    </row>
    <row r="199" spans="2:9" s="85" customFormat="1" ht="10.15">
      <c r="B199" s="84"/>
      <c r="D199" s="86"/>
      <c r="E199" s="87"/>
      <c r="F199" s="88"/>
      <c r="G199" s="86"/>
      <c r="H199" s="86"/>
      <c r="I199" s="89"/>
    </row>
    <row r="200" spans="2:9" s="85" customFormat="1" ht="10.15">
      <c r="B200" s="84"/>
      <c r="D200" s="86"/>
      <c r="E200" s="87"/>
      <c r="F200" s="88"/>
      <c r="G200" s="86"/>
      <c r="H200" s="86"/>
      <c r="I200" s="89"/>
    </row>
    <row r="201" spans="2:9" s="85" customFormat="1" ht="10.15">
      <c r="B201" s="84"/>
      <c r="D201" s="86"/>
      <c r="E201" s="87"/>
      <c r="F201" s="88"/>
      <c r="G201" s="86"/>
      <c r="H201" s="86"/>
      <c r="I201" s="89"/>
    </row>
    <row r="202" spans="2:9" s="85" customFormat="1" ht="10.15">
      <c r="B202" s="84"/>
      <c r="D202" s="86"/>
      <c r="E202" s="87"/>
      <c r="F202" s="88"/>
      <c r="G202" s="86"/>
      <c r="H202" s="86"/>
      <c r="I202" s="89"/>
    </row>
    <row r="203" spans="2:9" s="85" customFormat="1" ht="10.15">
      <c r="B203" s="84"/>
      <c r="D203" s="86"/>
      <c r="E203" s="87"/>
      <c r="F203" s="88"/>
      <c r="G203" s="86"/>
      <c r="H203" s="86"/>
      <c r="I203" s="89"/>
    </row>
    <row r="204" spans="2:9" s="85" customFormat="1" ht="10.15">
      <c r="B204" s="84"/>
      <c r="D204" s="86"/>
      <c r="E204" s="87"/>
      <c r="F204" s="88"/>
      <c r="G204" s="86"/>
      <c r="H204" s="86"/>
      <c r="I204" s="89"/>
    </row>
    <row r="205" spans="2:9" s="85" customFormat="1" ht="10.15">
      <c r="B205" s="84"/>
      <c r="D205" s="86"/>
      <c r="E205" s="87"/>
      <c r="F205" s="88"/>
      <c r="G205" s="86"/>
      <c r="H205" s="86"/>
      <c r="I205" s="89"/>
    </row>
    <row r="206" spans="2:9" s="85" customFormat="1" ht="10.15">
      <c r="B206" s="84"/>
      <c r="D206" s="86"/>
      <c r="E206" s="87"/>
      <c r="F206" s="88"/>
      <c r="G206" s="86"/>
      <c r="H206" s="86"/>
      <c r="I206" s="89"/>
    </row>
    <row r="207" spans="2:9" s="85" customFormat="1" ht="10.15">
      <c r="B207" s="84"/>
      <c r="D207" s="86"/>
      <c r="E207" s="87"/>
      <c r="F207" s="88"/>
      <c r="G207" s="86"/>
      <c r="H207" s="86"/>
      <c r="I207" s="89"/>
    </row>
    <row r="208" spans="2:9" s="85" customFormat="1" ht="10.15">
      <c r="B208" s="84"/>
      <c r="D208" s="86"/>
      <c r="E208" s="87"/>
      <c r="F208" s="88"/>
      <c r="G208" s="86"/>
      <c r="H208" s="86"/>
      <c r="I208" s="89"/>
    </row>
    <row r="209" spans="2:9" s="85" customFormat="1" ht="10.15">
      <c r="B209" s="84"/>
      <c r="D209" s="86"/>
      <c r="E209" s="87"/>
      <c r="F209" s="88"/>
      <c r="G209" s="86"/>
      <c r="H209" s="86"/>
      <c r="I209" s="89"/>
    </row>
    <row r="210" spans="2:9" s="85" customFormat="1" ht="10.15">
      <c r="B210" s="84"/>
      <c r="D210" s="86"/>
      <c r="E210" s="87"/>
      <c r="F210" s="88"/>
      <c r="G210" s="86"/>
      <c r="H210" s="86"/>
      <c r="I210" s="89"/>
    </row>
    <row r="211" spans="2:9" s="85" customFormat="1" ht="10.15">
      <c r="B211" s="84"/>
      <c r="D211" s="86"/>
      <c r="E211" s="87"/>
      <c r="F211" s="88"/>
      <c r="G211" s="86"/>
      <c r="H211" s="86"/>
      <c r="I211" s="89"/>
    </row>
    <row r="212" spans="2:9" s="85" customFormat="1" ht="10.15">
      <c r="B212" s="84"/>
      <c r="D212" s="86"/>
      <c r="E212" s="87"/>
      <c r="F212" s="88"/>
      <c r="G212" s="86"/>
      <c r="H212" s="86"/>
      <c r="I212" s="89"/>
    </row>
    <row r="213" spans="2:9" s="85" customFormat="1" ht="10.15">
      <c r="B213" s="84"/>
      <c r="D213" s="86"/>
      <c r="E213" s="87"/>
      <c r="F213" s="88"/>
      <c r="G213" s="86"/>
      <c r="H213" s="86"/>
      <c r="I213" s="89"/>
    </row>
    <row r="214" spans="2:9" s="85" customFormat="1" ht="10.15">
      <c r="B214" s="84"/>
      <c r="D214" s="86"/>
      <c r="E214" s="87"/>
      <c r="F214" s="88"/>
      <c r="G214" s="86"/>
      <c r="H214" s="86"/>
      <c r="I214" s="89"/>
    </row>
    <row r="215" spans="2:9" s="85" customFormat="1" ht="10.15">
      <c r="B215" s="84"/>
      <c r="D215" s="86"/>
      <c r="E215" s="87"/>
      <c r="F215" s="88"/>
      <c r="G215" s="86"/>
      <c r="H215" s="86"/>
      <c r="I215" s="89"/>
    </row>
    <row r="216" spans="2:9" s="85" customFormat="1" ht="10.15">
      <c r="B216" s="84"/>
      <c r="D216" s="86"/>
      <c r="E216" s="87"/>
      <c r="F216" s="88"/>
      <c r="G216" s="86"/>
      <c r="H216" s="86"/>
      <c r="I216" s="89"/>
    </row>
    <row r="217" spans="2:9" s="85" customFormat="1" ht="10.15">
      <c r="B217" s="84"/>
      <c r="D217" s="86"/>
      <c r="E217" s="87"/>
      <c r="F217" s="88"/>
      <c r="G217" s="86"/>
      <c r="H217" s="86"/>
      <c r="I217" s="89"/>
    </row>
    <row r="218" spans="2:9" s="85" customFormat="1" ht="10.15">
      <c r="B218" s="84"/>
      <c r="D218" s="86"/>
      <c r="E218" s="87"/>
      <c r="F218" s="88"/>
      <c r="G218" s="86"/>
      <c r="H218" s="86"/>
      <c r="I218" s="89"/>
    </row>
    <row r="219" spans="2:9" s="85" customFormat="1" ht="10.15">
      <c r="B219" s="84"/>
      <c r="D219" s="86"/>
      <c r="E219" s="87"/>
      <c r="F219" s="88"/>
      <c r="G219" s="86"/>
      <c r="H219" s="86"/>
      <c r="I219" s="89"/>
    </row>
    <row r="220" spans="2:9" s="85" customFormat="1" ht="10.15">
      <c r="B220" s="84"/>
      <c r="D220" s="86"/>
      <c r="E220" s="87"/>
      <c r="F220" s="88"/>
      <c r="G220" s="86"/>
      <c r="H220" s="86"/>
      <c r="I220" s="89"/>
    </row>
    <row r="221" spans="2:9" s="85" customFormat="1" ht="10.15">
      <c r="B221" s="84"/>
      <c r="D221" s="86"/>
      <c r="E221" s="87"/>
      <c r="F221" s="88"/>
      <c r="G221" s="86"/>
      <c r="H221" s="86"/>
      <c r="I221" s="89"/>
    </row>
    <row r="222" spans="2:9" s="85" customFormat="1" ht="10.15">
      <c r="B222" s="84"/>
      <c r="D222" s="86"/>
      <c r="E222" s="87"/>
      <c r="F222" s="88"/>
      <c r="G222" s="86"/>
      <c r="H222" s="86"/>
      <c r="I222" s="89"/>
    </row>
    <row r="223" spans="2:9" s="85" customFormat="1" ht="10.15">
      <c r="B223" s="84"/>
      <c r="D223" s="86"/>
      <c r="E223" s="87"/>
      <c r="F223" s="88"/>
      <c r="G223" s="86"/>
      <c r="H223" s="86"/>
      <c r="I223" s="89"/>
    </row>
    <row r="224" spans="2:9" s="85" customFormat="1" ht="10.15">
      <c r="B224" s="84"/>
      <c r="D224" s="86"/>
      <c r="E224" s="87"/>
      <c r="F224" s="88"/>
      <c r="G224" s="86"/>
      <c r="H224" s="86"/>
      <c r="I224" s="89"/>
    </row>
    <row r="225" spans="2:9" s="85" customFormat="1" ht="10.15">
      <c r="B225" s="84"/>
      <c r="D225" s="86"/>
      <c r="E225" s="87"/>
      <c r="F225" s="88"/>
      <c r="G225" s="86"/>
      <c r="H225" s="86"/>
      <c r="I225" s="89"/>
    </row>
    <row r="226" spans="2:9" s="85" customFormat="1" ht="10.15">
      <c r="B226" s="84"/>
      <c r="D226" s="86"/>
      <c r="E226" s="87"/>
      <c r="F226" s="88"/>
      <c r="G226" s="86"/>
      <c r="H226" s="86"/>
      <c r="I226" s="89"/>
    </row>
    <row r="227" spans="2:9" s="85" customFormat="1" ht="10.15">
      <c r="B227" s="84"/>
      <c r="D227" s="86"/>
      <c r="E227" s="87"/>
      <c r="F227" s="88"/>
      <c r="G227" s="86"/>
      <c r="H227" s="86"/>
      <c r="I227" s="89"/>
    </row>
    <row r="228" spans="2:9" s="85" customFormat="1" ht="10.15">
      <c r="B228" s="84"/>
      <c r="D228" s="86"/>
      <c r="E228" s="87"/>
      <c r="F228" s="88"/>
      <c r="G228" s="86"/>
      <c r="H228" s="86"/>
      <c r="I228" s="89"/>
    </row>
    <row r="229" spans="2:9" s="85" customFormat="1" ht="10.15">
      <c r="B229" s="84"/>
      <c r="D229" s="86"/>
      <c r="E229" s="87"/>
      <c r="F229" s="88"/>
      <c r="G229" s="86"/>
      <c r="H229" s="86"/>
      <c r="I229" s="89"/>
    </row>
    <row r="230" spans="2:9" s="85" customFormat="1" ht="10.15">
      <c r="B230" s="84"/>
      <c r="D230" s="86"/>
      <c r="E230" s="87"/>
      <c r="F230" s="88"/>
      <c r="G230" s="86"/>
      <c r="H230" s="86"/>
      <c r="I230" s="89"/>
    </row>
    <row r="231" spans="2:9" s="85" customFormat="1" ht="10.15">
      <c r="B231" s="84"/>
      <c r="D231" s="86"/>
      <c r="E231" s="87"/>
      <c r="F231" s="88"/>
      <c r="G231" s="86"/>
      <c r="H231" s="86"/>
      <c r="I231" s="89"/>
    </row>
    <row r="232" spans="2:9" s="85" customFormat="1" ht="10.15">
      <c r="B232" s="84"/>
      <c r="D232" s="86"/>
      <c r="E232" s="87"/>
      <c r="F232" s="88"/>
      <c r="G232" s="86"/>
      <c r="H232" s="86"/>
      <c r="I232" s="89"/>
    </row>
    <row r="233" spans="2:9" s="85" customFormat="1" ht="10.15">
      <c r="B233" s="84"/>
      <c r="D233" s="86"/>
      <c r="E233" s="87"/>
      <c r="F233" s="88"/>
      <c r="G233" s="86"/>
      <c r="H233" s="86"/>
      <c r="I233" s="89"/>
    </row>
    <row r="234" spans="2:9" s="85" customFormat="1" ht="10.15">
      <c r="B234" s="84"/>
      <c r="D234" s="86"/>
      <c r="E234" s="87"/>
      <c r="F234" s="88"/>
      <c r="G234" s="86"/>
      <c r="H234" s="86"/>
      <c r="I234" s="89"/>
    </row>
    <row r="235" spans="2:9" s="85" customFormat="1" ht="10.15">
      <c r="B235" s="84"/>
      <c r="D235" s="86"/>
      <c r="E235" s="87"/>
      <c r="F235" s="88"/>
      <c r="G235" s="86"/>
      <c r="H235" s="86"/>
      <c r="I235" s="89"/>
    </row>
    <row r="236" spans="2:9" s="85" customFormat="1" ht="10.15">
      <c r="B236" s="84"/>
      <c r="D236" s="86"/>
      <c r="E236" s="87"/>
      <c r="F236" s="88"/>
      <c r="G236" s="86"/>
      <c r="H236" s="86"/>
      <c r="I236" s="89"/>
    </row>
    <row r="237" spans="2:9" s="85" customFormat="1" ht="10.15">
      <c r="B237" s="84"/>
      <c r="D237" s="86"/>
      <c r="E237" s="87"/>
      <c r="F237" s="88"/>
      <c r="G237" s="86"/>
      <c r="H237" s="86"/>
      <c r="I237" s="89"/>
    </row>
    <row r="238" spans="2:9" s="85" customFormat="1" ht="10.15">
      <c r="B238" s="84"/>
      <c r="D238" s="86"/>
      <c r="E238" s="87"/>
      <c r="F238" s="88"/>
      <c r="G238" s="86"/>
      <c r="H238" s="86"/>
      <c r="I238" s="89"/>
    </row>
    <row r="239" spans="2:9" s="85" customFormat="1" ht="10.15">
      <c r="B239" s="84"/>
      <c r="D239" s="86"/>
      <c r="E239" s="87"/>
      <c r="F239" s="88"/>
      <c r="G239" s="86"/>
      <c r="H239" s="86"/>
      <c r="I239" s="89"/>
    </row>
    <row r="240" spans="2:9" s="85" customFormat="1" ht="10.15">
      <c r="B240" s="84"/>
      <c r="D240" s="86"/>
      <c r="E240" s="87"/>
      <c r="F240" s="88"/>
      <c r="G240" s="86"/>
      <c r="H240" s="86"/>
      <c r="I240" s="89"/>
    </row>
    <row r="241" spans="2:9" s="85" customFormat="1" ht="10.15">
      <c r="B241" s="84"/>
      <c r="D241" s="86"/>
      <c r="E241" s="87"/>
      <c r="F241" s="88"/>
      <c r="G241" s="86"/>
      <c r="H241" s="86"/>
      <c r="I241" s="89"/>
    </row>
    <row r="242" spans="2:9" s="85" customFormat="1" ht="10.15">
      <c r="B242" s="84"/>
      <c r="D242" s="86"/>
      <c r="E242" s="87"/>
      <c r="F242" s="88"/>
      <c r="G242" s="86"/>
      <c r="H242" s="86"/>
      <c r="I242" s="89"/>
    </row>
    <row r="243" spans="2:9" s="85" customFormat="1" ht="10.15">
      <c r="B243" s="84"/>
      <c r="D243" s="86"/>
      <c r="E243" s="87"/>
      <c r="F243" s="88"/>
      <c r="G243" s="86"/>
      <c r="H243" s="86"/>
      <c r="I243" s="89"/>
    </row>
    <row r="244" spans="2:9" s="85" customFormat="1" ht="10.15">
      <c r="B244" s="84"/>
      <c r="D244" s="86"/>
      <c r="E244" s="87"/>
      <c r="F244" s="88"/>
      <c r="G244" s="86"/>
      <c r="H244" s="86"/>
      <c r="I244" s="89"/>
    </row>
    <row r="245" spans="2:9" s="85" customFormat="1" ht="10.15">
      <c r="B245" s="84"/>
      <c r="D245" s="86"/>
      <c r="E245" s="87"/>
      <c r="F245" s="88"/>
      <c r="G245" s="86"/>
      <c r="H245" s="86"/>
      <c r="I245" s="89"/>
    </row>
    <row r="246" spans="2:9" s="85" customFormat="1" ht="10.15">
      <c r="B246" s="84"/>
      <c r="D246" s="86"/>
      <c r="E246" s="87"/>
      <c r="F246" s="88"/>
      <c r="G246" s="86"/>
      <c r="H246" s="86"/>
      <c r="I246" s="89"/>
    </row>
    <row r="247" spans="2:9" s="85" customFormat="1" ht="10.15">
      <c r="B247" s="84"/>
      <c r="D247" s="86"/>
      <c r="E247" s="87"/>
      <c r="F247" s="88"/>
      <c r="G247" s="86"/>
      <c r="H247" s="86"/>
      <c r="I247" s="89"/>
    </row>
    <row r="248" spans="2:9" s="85" customFormat="1" ht="10.15">
      <c r="B248" s="84"/>
      <c r="D248" s="86"/>
      <c r="E248" s="87"/>
      <c r="F248" s="88"/>
      <c r="G248" s="86"/>
      <c r="H248" s="86"/>
      <c r="I248" s="89"/>
    </row>
    <row r="249" spans="2:9" s="85" customFormat="1" ht="10.15">
      <c r="B249" s="84"/>
      <c r="D249" s="86"/>
      <c r="E249" s="87"/>
      <c r="F249" s="88"/>
      <c r="G249" s="86"/>
      <c r="H249" s="86"/>
      <c r="I249" s="89"/>
    </row>
    <row r="250" spans="2:9" s="85" customFormat="1" ht="10.15">
      <c r="B250" s="84"/>
      <c r="D250" s="86"/>
      <c r="E250" s="87"/>
      <c r="F250" s="88"/>
      <c r="G250" s="86"/>
      <c r="H250" s="86"/>
      <c r="I250" s="89"/>
    </row>
    <row r="251" spans="2:9" s="85" customFormat="1" ht="10.15">
      <c r="B251" s="84"/>
      <c r="D251" s="86"/>
      <c r="E251" s="87"/>
      <c r="F251" s="88"/>
      <c r="G251" s="86"/>
      <c r="H251" s="86"/>
      <c r="I251" s="89"/>
    </row>
    <row r="252" spans="2:9" s="85" customFormat="1" ht="10.15">
      <c r="B252" s="84"/>
      <c r="D252" s="86"/>
      <c r="E252" s="87"/>
      <c r="F252" s="88"/>
      <c r="G252" s="86"/>
      <c r="H252" s="86"/>
      <c r="I252" s="89"/>
    </row>
    <row r="253" spans="2:9" s="85" customFormat="1" ht="10.15">
      <c r="B253" s="84"/>
      <c r="D253" s="86"/>
      <c r="E253" s="87"/>
      <c r="F253" s="88"/>
      <c r="G253" s="86"/>
      <c r="H253" s="86"/>
      <c r="I253" s="89"/>
    </row>
    <row r="254" spans="2:9" s="85" customFormat="1" ht="10.15">
      <c r="B254" s="84"/>
      <c r="D254" s="86"/>
      <c r="E254" s="87"/>
      <c r="F254" s="88"/>
      <c r="G254" s="86"/>
      <c r="H254" s="86"/>
      <c r="I254" s="89"/>
    </row>
    <row r="255" spans="2:9" s="85" customFormat="1" ht="10.15">
      <c r="B255" s="84"/>
      <c r="D255" s="86"/>
      <c r="E255" s="87"/>
      <c r="F255" s="88"/>
      <c r="G255" s="86"/>
      <c r="H255" s="86"/>
      <c r="I255" s="89"/>
    </row>
    <row r="256" spans="2:9" s="85" customFormat="1" ht="10.15">
      <c r="B256" s="84"/>
      <c r="D256" s="86"/>
      <c r="E256" s="87"/>
      <c r="F256" s="88"/>
      <c r="G256" s="86"/>
      <c r="H256" s="86"/>
      <c r="I256" s="89"/>
    </row>
    <row r="257" spans="2:9" s="85" customFormat="1" ht="10.15">
      <c r="B257" s="84"/>
      <c r="D257" s="86"/>
      <c r="E257" s="87"/>
      <c r="F257" s="88"/>
      <c r="G257" s="86"/>
      <c r="H257" s="86"/>
      <c r="I257" s="89"/>
    </row>
    <row r="258" spans="2:9" s="85" customFormat="1" ht="10.15">
      <c r="B258" s="84"/>
      <c r="D258" s="86"/>
      <c r="E258" s="87"/>
      <c r="F258" s="88"/>
      <c r="G258" s="86"/>
      <c r="H258" s="86"/>
      <c r="I258" s="89"/>
    </row>
    <row r="259" spans="2:9" s="85" customFormat="1" ht="10.15">
      <c r="B259" s="84"/>
      <c r="D259" s="86"/>
      <c r="E259" s="87"/>
      <c r="F259" s="88"/>
      <c r="G259" s="86"/>
      <c r="H259" s="86"/>
      <c r="I259" s="89"/>
    </row>
    <row r="260" spans="2:9" s="85" customFormat="1" ht="10.15">
      <c r="B260" s="84"/>
      <c r="D260" s="86"/>
      <c r="E260" s="87"/>
      <c r="F260" s="88"/>
      <c r="G260" s="86"/>
      <c r="H260" s="86"/>
      <c r="I260" s="89"/>
    </row>
    <row r="261" spans="2:9" s="85" customFormat="1" ht="10.15">
      <c r="B261" s="84"/>
      <c r="D261" s="86"/>
      <c r="E261" s="87"/>
      <c r="F261" s="88"/>
      <c r="G261" s="86"/>
      <c r="H261" s="86"/>
      <c r="I261" s="89"/>
    </row>
    <row r="262" spans="2:9" s="85" customFormat="1" ht="10.15">
      <c r="B262" s="84"/>
      <c r="D262" s="86"/>
      <c r="E262" s="87"/>
      <c r="F262" s="88"/>
      <c r="G262" s="86"/>
      <c r="H262" s="86"/>
      <c r="I262" s="89"/>
    </row>
    <row r="263" spans="2:9" s="85" customFormat="1" ht="10.15">
      <c r="B263" s="84"/>
      <c r="D263" s="86"/>
      <c r="E263" s="87"/>
      <c r="F263" s="88"/>
      <c r="G263" s="86"/>
      <c r="H263" s="86"/>
      <c r="I263" s="89"/>
    </row>
    <row r="264" spans="2:9" s="85" customFormat="1" ht="10.15">
      <c r="B264" s="84"/>
      <c r="D264" s="86"/>
      <c r="E264" s="87"/>
      <c r="F264" s="88"/>
      <c r="G264" s="86"/>
      <c r="H264" s="86"/>
      <c r="I264" s="89"/>
    </row>
    <row r="265" spans="2:9" s="85" customFormat="1" ht="10.15">
      <c r="B265" s="84"/>
      <c r="D265" s="86"/>
      <c r="E265" s="87"/>
      <c r="F265" s="88"/>
      <c r="G265" s="86"/>
      <c r="H265" s="86"/>
      <c r="I265" s="89"/>
    </row>
    <row r="266" spans="2:9" s="85" customFormat="1" ht="10.15">
      <c r="B266" s="84"/>
      <c r="D266" s="86"/>
      <c r="E266" s="87"/>
      <c r="F266" s="88"/>
      <c r="G266" s="86"/>
      <c r="H266" s="86"/>
      <c r="I266" s="89"/>
    </row>
    <row r="267" spans="2:9" s="85" customFormat="1" ht="10.15">
      <c r="B267" s="84"/>
      <c r="D267" s="86"/>
      <c r="E267" s="87"/>
      <c r="F267" s="88"/>
      <c r="G267" s="86"/>
      <c r="H267" s="86"/>
      <c r="I267" s="89"/>
    </row>
    <row r="268" spans="2:9" s="85" customFormat="1" ht="10.15">
      <c r="B268" s="84"/>
      <c r="D268" s="86"/>
      <c r="E268" s="87"/>
      <c r="F268" s="88"/>
      <c r="G268" s="86"/>
      <c r="H268" s="86"/>
      <c r="I268" s="89"/>
    </row>
    <row r="269" spans="2:9" s="85" customFormat="1" ht="10.15">
      <c r="B269" s="84"/>
      <c r="D269" s="86"/>
      <c r="E269" s="87"/>
      <c r="F269" s="88"/>
      <c r="G269" s="86"/>
      <c r="H269" s="86"/>
      <c r="I269" s="89"/>
    </row>
    <row r="270" spans="2:9" s="85" customFormat="1" ht="10.15">
      <c r="B270" s="84"/>
      <c r="D270" s="86"/>
      <c r="E270" s="87"/>
      <c r="F270" s="88"/>
      <c r="G270" s="86"/>
      <c r="H270" s="86"/>
      <c r="I270" s="89"/>
    </row>
    <row r="271" spans="2:9" s="85" customFormat="1" ht="10.15">
      <c r="B271" s="84"/>
      <c r="D271" s="86"/>
      <c r="E271" s="87"/>
      <c r="F271" s="88"/>
      <c r="G271" s="86"/>
      <c r="H271" s="86"/>
      <c r="I271" s="89"/>
    </row>
    <row r="272" spans="2:9" s="85" customFormat="1" ht="10.15">
      <c r="B272" s="84"/>
      <c r="D272" s="86"/>
      <c r="E272" s="87"/>
      <c r="F272" s="88"/>
      <c r="G272" s="86"/>
      <c r="H272" s="86"/>
      <c r="I272" s="89"/>
    </row>
    <row r="273" spans="2:9" s="85" customFormat="1" ht="10.15">
      <c r="B273" s="84"/>
      <c r="D273" s="86"/>
      <c r="E273" s="87"/>
      <c r="F273" s="88"/>
      <c r="G273" s="86"/>
      <c r="H273" s="86"/>
      <c r="I273" s="89"/>
    </row>
    <row r="274" spans="2:9" s="85" customFormat="1" ht="10.15">
      <c r="B274" s="84"/>
      <c r="D274" s="86"/>
      <c r="E274" s="87"/>
      <c r="F274" s="88"/>
      <c r="G274" s="86"/>
      <c r="H274" s="86"/>
      <c r="I274" s="89"/>
    </row>
    <row r="275" spans="2:9" s="85" customFormat="1" ht="10.15">
      <c r="B275" s="84"/>
      <c r="D275" s="86"/>
      <c r="E275" s="87"/>
      <c r="F275" s="88"/>
      <c r="G275" s="86"/>
      <c r="H275" s="86"/>
      <c r="I275" s="89"/>
    </row>
    <row r="276" spans="2:9" s="85" customFormat="1" ht="10.15">
      <c r="B276" s="84"/>
      <c r="D276" s="86"/>
      <c r="E276" s="87"/>
      <c r="F276" s="88"/>
      <c r="G276" s="86"/>
      <c r="H276" s="86"/>
      <c r="I276" s="89"/>
    </row>
    <row r="277" spans="2:9" s="85" customFormat="1" ht="10.15">
      <c r="B277" s="84"/>
      <c r="D277" s="86"/>
      <c r="E277" s="87"/>
      <c r="F277" s="88"/>
      <c r="G277" s="86"/>
      <c r="H277" s="86"/>
      <c r="I277" s="89"/>
    </row>
    <row r="278" spans="2:9" s="85" customFormat="1" ht="10.15">
      <c r="B278" s="84"/>
      <c r="D278" s="86"/>
      <c r="E278" s="87"/>
      <c r="F278" s="88"/>
      <c r="G278" s="86"/>
      <c r="H278" s="86"/>
      <c r="I278" s="89"/>
    </row>
    <row r="279" spans="2:9" s="85" customFormat="1" ht="10.15">
      <c r="B279" s="84"/>
      <c r="D279" s="86"/>
      <c r="E279" s="87"/>
      <c r="F279" s="88"/>
      <c r="G279" s="86"/>
      <c r="H279" s="86"/>
      <c r="I279" s="89"/>
    </row>
    <row r="280" spans="2:9" s="85" customFormat="1" ht="10.15">
      <c r="B280" s="84"/>
      <c r="D280" s="86"/>
      <c r="E280" s="87"/>
      <c r="F280" s="88"/>
      <c r="G280" s="86"/>
      <c r="H280" s="86"/>
      <c r="I280" s="89"/>
    </row>
    <row r="281" spans="2:9" s="85" customFormat="1" ht="10.15">
      <c r="B281" s="84"/>
      <c r="D281" s="86"/>
      <c r="E281" s="87"/>
      <c r="F281" s="88"/>
      <c r="G281" s="86"/>
      <c r="H281" s="86"/>
      <c r="I281" s="89"/>
    </row>
    <row r="282" spans="2:9" s="85" customFormat="1" ht="10.15">
      <c r="B282" s="84"/>
      <c r="D282" s="86"/>
      <c r="E282" s="87"/>
      <c r="F282" s="88"/>
      <c r="G282" s="86"/>
      <c r="H282" s="86"/>
      <c r="I282" s="89"/>
    </row>
    <row r="283" spans="2:9" s="85" customFormat="1" ht="10.15">
      <c r="B283" s="84"/>
      <c r="D283" s="86"/>
      <c r="E283" s="87"/>
      <c r="F283" s="88"/>
      <c r="G283" s="86"/>
      <c r="H283" s="86"/>
      <c r="I283" s="89"/>
    </row>
    <row r="284" spans="2:9" s="85" customFormat="1" ht="10.15">
      <c r="B284" s="84"/>
      <c r="D284" s="86"/>
      <c r="E284" s="87"/>
      <c r="F284" s="88"/>
      <c r="G284" s="86"/>
      <c r="H284" s="86"/>
      <c r="I284" s="89"/>
    </row>
    <row r="285" spans="2:9" s="85" customFormat="1" ht="10.15">
      <c r="B285" s="84"/>
      <c r="D285" s="86"/>
      <c r="E285" s="87"/>
      <c r="F285" s="88"/>
      <c r="G285" s="86"/>
      <c r="H285" s="86"/>
      <c r="I285" s="89"/>
    </row>
    <row r="286" spans="2:9" s="85" customFormat="1" ht="10.15">
      <c r="B286" s="84"/>
      <c r="D286" s="86"/>
      <c r="E286" s="87"/>
      <c r="F286" s="88"/>
      <c r="G286" s="86"/>
      <c r="H286" s="86"/>
      <c r="I286" s="89"/>
    </row>
    <row r="287" spans="2:9" s="85" customFormat="1" ht="10.15">
      <c r="B287" s="84"/>
      <c r="D287" s="86"/>
      <c r="E287" s="87"/>
      <c r="F287" s="88"/>
      <c r="G287" s="86"/>
      <c r="H287" s="86"/>
      <c r="I287" s="89"/>
    </row>
    <row r="288" spans="2:9" s="85" customFormat="1" ht="10.15">
      <c r="B288" s="84"/>
      <c r="D288" s="86"/>
      <c r="E288" s="87"/>
      <c r="F288" s="88"/>
      <c r="G288" s="86"/>
      <c r="H288" s="86"/>
      <c r="I288" s="89"/>
    </row>
    <row r="289" spans="2:9" s="66" customFormat="1">
      <c r="B289" s="65"/>
      <c r="D289" s="67"/>
      <c r="E289" s="68"/>
      <c r="F289" s="69"/>
      <c r="G289" s="67"/>
      <c r="H289" s="67"/>
      <c r="I289" s="70"/>
    </row>
    <row r="290" spans="2:9" s="66" customFormat="1">
      <c r="B290" s="65"/>
      <c r="D290" s="67"/>
      <c r="E290" s="68"/>
      <c r="F290" s="69"/>
      <c r="G290" s="67"/>
      <c r="H290" s="67"/>
      <c r="I290" s="70"/>
    </row>
    <row r="291" spans="2:9" s="66" customFormat="1">
      <c r="B291" s="65"/>
      <c r="D291" s="67"/>
      <c r="E291" s="68"/>
      <c r="F291" s="69"/>
      <c r="G291" s="67"/>
      <c r="H291" s="67"/>
      <c r="I291" s="70"/>
    </row>
    <row r="292" spans="2:9" s="66" customFormat="1">
      <c r="B292" s="65"/>
      <c r="D292" s="67"/>
      <c r="E292" s="68"/>
      <c r="F292" s="69"/>
      <c r="G292" s="67"/>
      <c r="H292" s="67"/>
      <c r="I292" s="70"/>
    </row>
    <row r="293" spans="2:9" s="66" customFormat="1">
      <c r="B293" s="65"/>
      <c r="D293" s="67"/>
      <c r="E293" s="68"/>
      <c r="F293" s="69"/>
      <c r="G293" s="67"/>
      <c r="H293" s="67"/>
      <c r="I293" s="70"/>
    </row>
    <row r="294" spans="2:9" s="66" customFormat="1">
      <c r="B294" s="65"/>
      <c r="D294" s="67"/>
      <c r="E294" s="68"/>
      <c r="F294" s="69"/>
      <c r="G294" s="67"/>
      <c r="H294" s="67"/>
      <c r="I294" s="70"/>
    </row>
    <row r="295" spans="2:9" s="66" customFormat="1">
      <c r="B295" s="65"/>
      <c r="D295" s="67"/>
      <c r="E295" s="68"/>
      <c r="F295" s="69"/>
      <c r="G295" s="67"/>
      <c r="H295" s="67"/>
      <c r="I295" s="70"/>
    </row>
    <row r="296" spans="2:9" s="66" customFormat="1">
      <c r="B296" s="65"/>
      <c r="D296" s="67"/>
      <c r="E296" s="68"/>
      <c r="F296" s="69"/>
      <c r="G296" s="67"/>
      <c r="H296" s="67"/>
      <c r="I296" s="70"/>
    </row>
    <row r="297" spans="2:9" s="66" customFormat="1">
      <c r="B297" s="65"/>
      <c r="D297" s="67"/>
      <c r="E297" s="68"/>
      <c r="F297" s="69"/>
      <c r="G297" s="67"/>
      <c r="H297" s="67"/>
      <c r="I297" s="70"/>
    </row>
    <row r="298" spans="2:9" s="66" customFormat="1">
      <c r="B298" s="65"/>
      <c r="D298" s="67"/>
      <c r="E298" s="68"/>
      <c r="F298" s="69"/>
      <c r="G298" s="67"/>
      <c r="H298" s="67"/>
      <c r="I298" s="70"/>
    </row>
    <row r="299" spans="2:9" s="66" customFormat="1">
      <c r="B299" s="65"/>
      <c r="D299" s="67"/>
      <c r="E299" s="68"/>
      <c r="F299" s="69"/>
      <c r="G299" s="67"/>
      <c r="H299" s="67"/>
      <c r="I299" s="70"/>
    </row>
    <row r="300" spans="2:9" s="66" customFormat="1">
      <c r="B300" s="65"/>
      <c r="D300" s="67"/>
      <c r="E300" s="68"/>
      <c r="F300" s="69"/>
      <c r="G300" s="67"/>
      <c r="H300" s="67"/>
      <c r="I300" s="70"/>
    </row>
    <row r="301" spans="2:9" s="66" customFormat="1">
      <c r="B301" s="65"/>
      <c r="D301" s="67"/>
      <c r="E301" s="68"/>
      <c r="F301" s="69"/>
      <c r="G301" s="67"/>
      <c r="H301" s="67"/>
      <c r="I301" s="70"/>
    </row>
    <row r="302" spans="2:9" s="66" customFormat="1">
      <c r="B302" s="65"/>
      <c r="D302" s="67"/>
      <c r="E302" s="68"/>
      <c r="F302" s="69"/>
      <c r="G302" s="67"/>
      <c r="H302" s="67"/>
      <c r="I302" s="70"/>
    </row>
    <row r="303" spans="2:9" s="66" customFormat="1">
      <c r="B303" s="65"/>
      <c r="D303" s="67"/>
      <c r="E303" s="68"/>
      <c r="F303" s="69"/>
      <c r="G303" s="67"/>
      <c r="H303" s="67"/>
      <c r="I303" s="70"/>
    </row>
    <row r="304" spans="2:9" s="66" customFormat="1">
      <c r="B304" s="65"/>
      <c r="D304" s="67"/>
      <c r="E304" s="68"/>
      <c r="F304" s="69"/>
      <c r="G304" s="67"/>
      <c r="H304" s="67"/>
      <c r="I304" s="70"/>
    </row>
    <row r="305" spans="2:9" s="66" customFormat="1">
      <c r="B305" s="65"/>
      <c r="D305" s="67"/>
      <c r="E305" s="68"/>
      <c r="F305" s="69"/>
      <c r="G305" s="67"/>
      <c r="H305" s="67"/>
      <c r="I305" s="70"/>
    </row>
    <row r="306" spans="2:9" s="66" customFormat="1">
      <c r="B306" s="65"/>
      <c r="D306" s="67"/>
      <c r="E306" s="68"/>
      <c r="F306" s="69"/>
      <c r="G306" s="67"/>
      <c r="H306" s="67"/>
      <c r="I306" s="70"/>
    </row>
    <row r="307" spans="2:9" s="66" customFormat="1">
      <c r="B307" s="65"/>
      <c r="D307" s="67"/>
      <c r="E307" s="68"/>
      <c r="F307" s="69"/>
      <c r="G307" s="67"/>
      <c r="H307" s="67"/>
      <c r="I307" s="70"/>
    </row>
    <row r="308" spans="2:9" s="66" customFormat="1">
      <c r="B308" s="65"/>
      <c r="D308" s="67"/>
      <c r="E308" s="68"/>
      <c r="F308" s="69"/>
      <c r="G308" s="67"/>
      <c r="H308" s="67"/>
      <c r="I308" s="70"/>
    </row>
    <row r="309" spans="2:9" s="66" customFormat="1">
      <c r="B309" s="65"/>
      <c r="D309" s="67"/>
      <c r="E309" s="68"/>
      <c r="F309" s="69"/>
      <c r="G309" s="67"/>
      <c r="H309" s="67"/>
      <c r="I309" s="70"/>
    </row>
    <row r="310" spans="2:9" s="66" customFormat="1">
      <c r="B310" s="65"/>
      <c r="D310" s="67"/>
      <c r="E310" s="68"/>
      <c r="F310" s="69"/>
      <c r="G310" s="67"/>
      <c r="H310" s="67"/>
      <c r="I310" s="70"/>
    </row>
    <row r="311" spans="2:9" s="66" customFormat="1">
      <c r="B311" s="65"/>
      <c r="D311" s="67"/>
      <c r="E311" s="68"/>
      <c r="F311" s="69"/>
      <c r="G311" s="67"/>
      <c r="H311" s="67"/>
      <c r="I311" s="70"/>
    </row>
    <row r="312" spans="2:9" s="66" customFormat="1">
      <c r="B312" s="65"/>
      <c r="D312" s="67"/>
      <c r="E312" s="68"/>
      <c r="F312" s="69"/>
      <c r="G312" s="67"/>
      <c r="H312" s="67"/>
      <c r="I312" s="70"/>
    </row>
    <row r="313" spans="2:9" s="66" customFormat="1">
      <c r="B313" s="65"/>
      <c r="D313" s="67"/>
      <c r="E313" s="68"/>
      <c r="F313" s="69"/>
      <c r="G313" s="67"/>
      <c r="H313" s="67"/>
      <c r="I313" s="70"/>
    </row>
    <row r="314" spans="2:9" s="66" customFormat="1">
      <c r="B314" s="65"/>
      <c r="D314" s="67"/>
      <c r="E314" s="68"/>
      <c r="F314" s="69"/>
      <c r="G314" s="67"/>
      <c r="H314" s="67"/>
      <c r="I314" s="70"/>
    </row>
    <row r="315" spans="2:9" s="66" customFormat="1">
      <c r="B315" s="65"/>
      <c r="D315" s="67"/>
      <c r="E315" s="68"/>
      <c r="F315" s="69"/>
      <c r="G315" s="67"/>
      <c r="H315" s="67"/>
      <c r="I315" s="70"/>
    </row>
    <row r="316" spans="2:9" s="66" customFormat="1">
      <c r="B316" s="65"/>
      <c r="D316" s="67"/>
      <c r="E316" s="68"/>
      <c r="F316" s="69"/>
      <c r="G316" s="67"/>
      <c r="H316" s="67"/>
      <c r="I316" s="70"/>
    </row>
    <row r="317" spans="2:9" s="66" customFormat="1">
      <c r="B317" s="65"/>
      <c r="D317" s="67"/>
      <c r="E317" s="68"/>
      <c r="F317" s="69"/>
      <c r="G317" s="67"/>
      <c r="H317" s="67"/>
      <c r="I317" s="70"/>
    </row>
    <row r="318" spans="2:9" s="66" customFormat="1">
      <c r="B318" s="65"/>
      <c r="D318" s="67"/>
      <c r="E318" s="68"/>
      <c r="F318" s="69"/>
      <c r="G318" s="67"/>
      <c r="H318" s="67"/>
      <c r="I318" s="70"/>
    </row>
    <row r="319" spans="2:9" s="66" customFormat="1">
      <c r="B319" s="65"/>
      <c r="D319" s="67"/>
      <c r="E319" s="68"/>
      <c r="F319" s="69"/>
      <c r="G319" s="67"/>
      <c r="H319" s="67"/>
      <c r="I319" s="70"/>
    </row>
    <row r="320" spans="2:9" s="66" customFormat="1">
      <c r="B320" s="65"/>
      <c r="D320" s="67"/>
      <c r="E320" s="68"/>
      <c r="F320" s="69"/>
      <c r="G320" s="67"/>
      <c r="H320" s="67"/>
      <c r="I320" s="70"/>
    </row>
    <row r="321" spans="2:9" s="66" customFormat="1">
      <c r="B321" s="65"/>
      <c r="D321" s="67"/>
      <c r="E321" s="68"/>
      <c r="F321" s="69"/>
      <c r="G321" s="67"/>
      <c r="H321" s="67"/>
      <c r="I321" s="70"/>
    </row>
    <row r="322" spans="2:9" s="66" customFormat="1">
      <c r="B322" s="65"/>
      <c r="D322" s="67"/>
      <c r="E322" s="68"/>
      <c r="F322" s="69"/>
      <c r="G322" s="67"/>
      <c r="H322" s="67"/>
      <c r="I322" s="70"/>
    </row>
    <row r="323" spans="2:9" s="66" customFormat="1">
      <c r="B323" s="65"/>
      <c r="D323" s="67"/>
      <c r="E323" s="68"/>
      <c r="F323" s="69"/>
      <c r="G323" s="67"/>
      <c r="H323" s="67"/>
      <c r="I323" s="70"/>
    </row>
    <row r="324" spans="2:9" s="66" customFormat="1">
      <c r="B324" s="65"/>
      <c r="D324" s="67"/>
      <c r="E324" s="68"/>
      <c r="F324" s="69"/>
      <c r="G324" s="67"/>
      <c r="H324" s="67"/>
      <c r="I324" s="70"/>
    </row>
    <row r="325" spans="2:9" s="66" customFormat="1">
      <c r="B325" s="65"/>
      <c r="D325" s="67"/>
      <c r="E325" s="68"/>
      <c r="F325" s="69"/>
      <c r="G325" s="67"/>
      <c r="H325" s="67"/>
      <c r="I325" s="70"/>
    </row>
    <row r="326" spans="2:9" s="66" customFormat="1">
      <c r="B326" s="65"/>
      <c r="D326" s="67"/>
      <c r="E326" s="68"/>
      <c r="F326" s="69"/>
      <c r="G326" s="67"/>
      <c r="H326" s="67"/>
      <c r="I326" s="70"/>
    </row>
    <row r="327" spans="2:9" s="66" customFormat="1">
      <c r="B327" s="65"/>
      <c r="D327" s="67"/>
      <c r="E327" s="68"/>
      <c r="F327" s="69"/>
      <c r="G327" s="67"/>
      <c r="H327" s="67"/>
      <c r="I327" s="70"/>
    </row>
    <row r="328" spans="2:9" s="66" customFormat="1">
      <c r="B328" s="65"/>
      <c r="D328" s="67"/>
      <c r="E328" s="68"/>
      <c r="F328" s="69"/>
      <c r="G328" s="67"/>
      <c r="H328" s="67"/>
      <c r="I328" s="70"/>
    </row>
    <row r="329" spans="2:9" s="66" customFormat="1">
      <c r="B329" s="65"/>
      <c r="D329" s="67"/>
      <c r="E329" s="68"/>
      <c r="F329" s="69"/>
      <c r="G329" s="67"/>
      <c r="H329" s="67"/>
      <c r="I329" s="70"/>
    </row>
    <row r="330" spans="2:9" s="66" customFormat="1">
      <c r="B330" s="65"/>
      <c r="D330" s="67"/>
      <c r="E330" s="68"/>
      <c r="F330" s="69"/>
      <c r="G330" s="67"/>
      <c r="H330" s="67"/>
      <c r="I330" s="70"/>
    </row>
    <row r="331" spans="2:9" s="66" customFormat="1">
      <c r="B331" s="65"/>
      <c r="D331" s="67"/>
      <c r="E331" s="68"/>
      <c r="F331" s="69"/>
      <c r="G331" s="67"/>
      <c r="H331" s="67"/>
      <c r="I331" s="70"/>
    </row>
    <row r="332" spans="2:9" s="66" customFormat="1">
      <c r="B332" s="65"/>
      <c r="D332" s="67"/>
      <c r="E332" s="68"/>
      <c r="F332" s="69"/>
      <c r="G332" s="67"/>
      <c r="H332" s="67"/>
      <c r="I332" s="70"/>
    </row>
    <row r="333" spans="2:9" s="66" customFormat="1">
      <c r="B333" s="65"/>
      <c r="D333" s="67"/>
      <c r="E333" s="68"/>
      <c r="F333" s="69"/>
      <c r="G333" s="67"/>
      <c r="H333" s="67"/>
      <c r="I333" s="70"/>
    </row>
    <row r="334" spans="2:9" s="66" customFormat="1">
      <c r="B334" s="65"/>
      <c r="D334" s="67"/>
      <c r="E334" s="68"/>
      <c r="F334" s="69"/>
      <c r="G334" s="67"/>
      <c r="H334" s="67"/>
      <c r="I334" s="70"/>
    </row>
    <row r="335" spans="2:9" s="66" customFormat="1">
      <c r="B335" s="65"/>
      <c r="D335" s="67"/>
      <c r="E335" s="68"/>
      <c r="F335" s="69"/>
      <c r="G335" s="67"/>
      <c r="H335" s="67"/>
      <c r="I335" s="70"/>
    </row>
    <row r="336" spans="2:9" s="66" customFormat="1">
      <c r="B336" s="65"/>
      <c r="D336" s="67"/>
      <c r="E336" s="68"/>
      <c r="F336" s="69"/>
      <c r="G336" s="67"/>
      <c r="H336" s="67"/>
      <c r="I336" s="70"/>
    </row>
    <row r="337" spans="2:9" s="66" customFormat="1">
      <c r="B337" s="65"/>
      <c r="D337" s="67"/>
      <c r="E337" s="68"/>
      <c r="F337" s="69"/>
      <c r="G337" s="67"/>
      <c r="H337" s="67"/>
      <c r="I337" s="70"/>
    </row>
    <row r="338" spans="2:9" s="66" customFormat="1">
      <c r="B338" s="65"/>
      <c r="D338" s="67"/>
      <c r="E338" s="68"/>
      <c r="F338" s="69"/>
      <c r="G338" s="67"/>
      <c r="H338" s="67"/>
      <c r="I338" s="70"/>
    </row>
    <row r="339" spans="2:9" s="66" customFormat="1">
      <c r="B339" s="65"/>
      <c r="D339" s="67"/>
      <c r="E339" s="68"/>
      <c r="F339" s="69"/>
      <c r="G339" s="67"/>
      <c r="H339" s="67"/>
      <c r="I339" s="70"/>
    </row>
    <row r="340" spans="2:9" s="66" customFormat="1">
      <c r="B340" s="65"/>
      <c r="D340" s="67"/>
      <c r="E340" s="68"/>
      <c r="F340" s="69"/>
      <c r="G340" s="67"/>
      <c r="H340" s="67"/>
      <c r="I340" s="70"/>
    </row>
    <row r="341" spans="2:9" s="66" customFormat="1">
      <c r="B341" s="65"/>
      <c r="D341" s="67"/>
      <c r="E341" s="68"/>
      <c r="F341" s="69"/>
      <c r="G341" s="67"/>
      <c r="H341" s="67"/>
      <c r="I341" s="70"/>
    </row>
    <row r="342" spans="2:9" s="66" customFormat="1">
      <c r="B342" s="65"/>
      <c r="D342" s="67"/>
      <c r="E342" s="68"/>
      <c r="F342" s="69"/>
      <c r="G342" s="67"/>
      <c r="H342" s="67"/>
      <c r="I342" s="70"/>
    </row>
    <row r="343" spans="2:9" s="66" customFormat="1">
      <c r="B343" s="65"/>
      <c r="D343" s="67"/>
      <c r="E343" s="68"/>
      <c r="F343" s="69"/>
      <c r="G343" s="67"/>
      <c r="H343" s="67"/>
      <c r="I343" s="70"/>
    </row>
    <row r="344" spans="2:9" s="66" customFormat="1">
      <c r="B344" s="65"/>
      <c r="D344" s="67"/>
      <c r="E344" s="68"/>
      <c r="F344" s="69"/>
      <c r="G344" s="67"/>
      <c r="H344" s="67"/>
      <c r="I344" s="70"/>
    </row>
    <row r="345" spans="2:9" s="66" customFormat="1">
      <c r="B345" s="65"/>
      <c r="D345" s="67"/>
      <c r="E345" s="68"/>
      <c r="F345" s="69"/>
      <c r="G345" s="67"/>
      <c r="H345" s="67"/>
      <c r="I345" s="70"/>
    </row>
    <row r="346" spans="2:9" s="66" customFormat="1">
      <c r="B346" s="65"/>
      <c r="D346" s="67"/>
      <c r="E346" s="68"/>
      <c r="F346" s="69"/>
      <c r="G346" s="67"/>
      <c r="H346" s="67"/>
      <c r="I346" s="70"/>
    </row>
    <row r="347" spans="2:9" s="66" customFormat="1">
      <c r="B347" s="65"/>
      <c r="D347" s="67"/>
      <c r="E347" s="68"/>
      <c r="F347" s="69"/>
      <c r="G347" s="67"/>
      <c r="H347" s="67"/>
      <c r="I347" s="70"/>
    </row>
    <row r="348" spans="2:9" s="66" customFormat="1">
      <c r="B348" s="65"/>
      <c r="D348" s="67"/>
      <c r="E348" s="68"/>
      <c r="F348" s="69"/>
      <c r="G348" s="67"/>
      <c r="H348" s="67"/>
      <c r="I348" s="70"/>
    </row>
    <row r="349" spans="2:9" s="66" customFormat="1">
      <c r="B349" s="65"/>
      <c r="D349" s="67"/>
      <c r="E349" s="68"/>
      <c r="F349" s="69"/>
      <c r="G349" s="67"/>
      <c r="H349" s="67"/>
      <c r="I349" s="70"/>
    </row>
    <row r="350" spans="2:9" s="66" customFormat="1">
      <c r="B350" s="65"/>
      <c r="D350" s="67"/>
      <c r="E350" s="68"/>
      <c r="F350" s="69"/>
      <c r="G350" s="67"/>
      <c r="H350" s="67"/>
      <c r="I350" s="70"/>
    </row>
    <row r="351" spans="2:9" s="66" customFormat="1">
      <c r="B351" s="65"/>
      <c r="D351" s="67"/>
      <c r="E351" s="68"/>
      <c r="F351" s="69"/>
      <c r="G351" s="67"/>
      <c r="H351" s="67"/>
      <c r="I351" s="70"/>
    </row>
    <row r="352" spans="2:9" s="66" customFormat="1">
      <c r="B352" s="65"/>
      <c r="D352" s="67"/>
      <c r="E352" s="68"/>
      <c r="F352" s="69"/>
      <c r="G352" s="67"/>
      <c r="H352" s="67"/>
      <c r="I352" s="70"/>
    </row>
    <row r="353" spans="2:9" s="66" customFormat="1">
      <c r="B353" s="65"/>
      <c r="D353" s="67"/>
      <c r="E353" s="68"/>
      <c r="F353" s="69"/>
      <c r="G353" s="67"/>
      <c r="H353" s="67"/>
      <c r="I353" s="70"/>
    </row>
    <row r="354" spans="2:9" s="66" customFormat="1">
      <c r="B354" s="65"/>
      <c r="D354" s="67"/>
      <c r="E354" s="68"/>
      <c r="F354" s="69"/>
      <c r="G354" s="67"/>
      <c r="H354" s="67"/>
      <c r="I354" s="70"/>
    </row>
    <row r="355" spans="2:9" s="66" customFormat="1">
      <c r="B355" s="65"/>
      <c r="D355" s="67"/>
      <c r="E355" s="68"/>
      <c r="F355" s="69"/>
      <c r="G355" s="67"/>
      <c r="H355" s="67"/>
      <c r="I355" s="70"/>
    </row>
    <row r="356" spans="2:9" s="66" customFormat="1">
      <c r="B356" s="65"/>
      <c r="D356" s="67"/>
      <c r="E356" s="68"/>
      <c r="F356" s="69"/>
      <c r="G356" s="67"/>
      <c r="H356" s="67"/>
      <c r="I356" s="70"/>
    </row>
    <row r="357" spans="2:9" s="66" customFormat="1">
      <c r="B357" s="65"/>
      <c r="D357" s="67"/>
      <c r="E357" s="68"/>
      <c r="F357" s="69"/>
      <c r="G357" s="67"/>
      <c r="H357" s="67"/>
      <c r="I357" s="70"/>
    </row>
    <row r="358" spans="2:9" s="66" customFormat="1">
      <c r="B358" s="65"/>
      <c r="D358" s="67"/>
      <c r="E358" s="68"/>
      <c r="F358" s="69"/>
      <c r="G358" s="67"/>
      <c r="H358" s="67"/>
      <c r="I358" s="70"/>
    </row>
    <row r="359" spans="2:9" s="66" customFormat="1">
      <c r="B359" s="65"/>
      <c r="D359" s="67"/>
      <c r="E359" s="68"/>
      <c r="F359" s="69"/>
      <c r="G359" s="67"/>
      <c r="H359" s="67"/>
      <c r="I359" s="70"/>
    </row>
    <row r="360" spans="2:9" s="66" customFormat="1">
      <c r="B360" s="65"/>
      <c r="D360" s="67"/>
      <c r="E360" s="68"/>
      <c r="F360" s="69"/>
      <c r="G360" s="67"/>
      <c r="H360" s="67"/>
      <c r="I360" s="70"/>
    </row>
    <row r="361" spans="2:9" s="66" customFormat="1">
      <c r="B361" s="65"/>
      <c r="D361" s="67"/>
      <c r="E361" s="68"/>
      <c r="F361" s="69"/>
      <c r="G361" s="67"/>
      <c r="H361" s="67"/>
      <c r="I361" s="70"/>
    </row>
    <row r="362" spans="2:9" s="66" customFormat="1">
      <c r="B362" s="65"/>
      <c r="D362" s="67"/>
      <c r="E362" s="68"/>
      <c r="F362" s="69"/>
      <c r="G362" s="67"/>
      <c r="H362" s="67"/>
      <c r="I362" s="70"/>
    </row>
    <row r="363" spans="2:9" s="66" customFormat="1">
      <c r="B363" s="65"/>
      <c r="D363" s="67"/>
      <c r="E363" s="68"/>
      <c r="F363" s="69"/>
      <c r="G363" s="67"/>
      <c r="H363" s="67"/>
      <c r="I363" s="70"/>
    </row>
    <row r="364" spans="2:9" s="66" customFormat="1">
      <c r="B364" s="65"/>
      <c r="D364" s="67"/>
      <c r="E364" s="68"/>
      <c r="F364" s="69"/>
      <c r="G364" s="67"/>
      <c r="H364" s="67"/>
      <c r="I364" s="70"/>
    </row>
    <row r="365" spans="2:9" s="66" customFormat="1">
      <c r="B365" s="65"/>
      <c r="D365" s="67"/>
      <c r="E365" s="68"/>
      <c r="F365" s="69"/>
      <c r="G365" s="67"/>
      <c r="H365" s="67"/>
      <c r="I365" s="70"/>
    </row>
    <row r="366" spans="2:9" s="66" customFormat="1">
      <c r="B366" s="65"/>
      <c r="D366" s="67"/>
      <c r="E366" s="68"/>
      <c r="F366" s="69"/>
      <c r="G366" s="67"/>
      <c r="H366" s="67"/>
      <c r="I366" s="70"/>
    </row>
    <row r="367" spans="2:9" s="66" customFormat="1">
      <c r="B367" s="65"/>
      <c r="D367" s="67"/>
      <c r="E367" s="68"/>
      <c r="F367" s="69"/>
      <c r="G367" s="67"/>
      <c r="H367" s="67"/>
      <c r="I367" s="70"/>
    </row>
    <row r="368" spans="2:9" s="66" customFormat="1">
      <c r="B368" s="65"/>
      <c r="D368" s="67"/>
      <c r="E368" s="68"/>
      <c r="F368" s="69"/>
      <c r="G368" s="67"/>
      <c r="H368" s="67"/>
      <c r="I368" s="70"/>
    </row>
    <row r="369" spans="2:9" s="66" customFormat="1">
      <c r="B369" s="65"/>
      <c r="D369" s="67"/>
      <c r="E369" s="68"/>
      <c r="F369" s="69"/>
      <c r="G369" s="67"/>
      <c r="H369" s="67"/>
      <c r="I369" s="70"/>
    </row>
    <row r="370" spans="2:9" s="66" customFormat="1">
      <c r="B370" s="65"/>
      <c r="D370" s="67"/>
      <c r="E370" s="68"/>
      <c r="F370" s="69"/>
      <c r="G370" s="67"/>
      <c r="H370" s="67"/>
      <c r="I370" s="70"/>
    </row>
    <row r="371" spans="2:9" s="66" customFormat="1">
      <c r="B371" s="65"/>
      <c r="D371" s="67"/>
      <c r="E371" s="68"/>
      <c r="F371" s="69"/>
      <c r="G371" s="67"/>
      <c r="H371" s="67"/>
      <c r="I371" s="70"/>
    </row>
    <row r="372" spans="2:9" s="66" customFormat="1">
      <c r="B372" s="65"/>
      <c r="D372" s="67"/>
      <c r="E372" s="68"/>
      <c r="F372" s="69"/>
      <c r="G372" s="67"/>
      <c r="H372" s="67"/>
      <c r="I372" s="70"/>
    </row>
    <row r="373" spans="2:9" s="66" customFormat="1">
      <c r="B373" s="65"/>
      <c r="D373" s="67"/>
      <c r="E373" s="68"/>
      <c r="F373" s="69"/>
      <c r="G373" s="67"/>
      <c r="H373" s="67"/>
      <c r="I373" s="70"/>
    </row>
    <row r="374" spans="2:9" s="66" customFormat="1">
      <c r="B374" s="65"/>
      <c r="D374" s="67"/>
      <c r="E374" s="68"/>
      <c r="F374" s="69"/>
      <c r="G374" s="67"/>
      <c r="H374" s="67"/>
      <c r="I374" s="70"/>
    </row>
    <row r="375" spans="2:9" s="66" customFormat="1">
      <c r="B375" s="65"/>
      <c r="D375" s="67"/>
      <c r="E375" s="68"/>
      <c r="F375" s="69"/>
      <c r="G375" s="67"/>
      <c r="H375" s="67"/>
      <c r="I375" s="70"/>
    </row>
    <row r="376" spans="2:9" s="66" customFormat="1">
      <c r="B376" s="65"/>
      <c r="D376" s="67"/>
      <c r="E376" s="68"/>
      <c r="F376" s="69"/>
      <c r="G376" s="67"/>
      <c r="H376" s="67"/>
      <c r="I376" s="70"/>
    </row>
    <row r="377" spans="2:9" s="66" customFormat="1">
      <c r="B377" s="65"/>
      <c r="D377" s="67"/>
      <c r="E377" s="68"/>
      <c r="F377" s="69"/>
      <c r="G377" s="67"/>
      <c r="H377" s="67"/>
      <c r="I377" s="70"/>
    </row>
    <row r="378" spans="2:9" s="66" customFormat="1">
      <c r="B378" s="65"/>
      <c r="D378" s="67"/>
      <c r="E378" s="68"/>
      <c r="F378" s="69"/>
      <c r="G378" s="67"/>
      <c r="H378" s="67"/>
      <c r="I378" s="70"/>
    </row>
    <row r="379" spans="2:9" s="66" customFormat="1">
      <c r="B379" s="65"/>
      <c r="D379" s="67"/>
      <c r="E379" s="68"/>
      <c r="F379" s="69"/>
      <c r="G379" s="67"/>
      <c r="H379" s="67"/>
      <c r="I379" s="70"/>
    </row>
    <row r="380" spans="2:9" s="66" customFormat="1">
      <c r="B380" s="65"/>
      <c r="D380" s="67"/>
      <c r="E380" s="68"/>
      <c r="F380" s="69"/>
      <c r="G380" s="67"/>
      <c r="H380" s="67"/>
      <c r="I380" s="70"/>
    </row>
    <row r="381" spans="2:9" s="66" customFormat="1">
      <c r="B381" s="65"/>
      <c r="D381" s="67"/>
      <c r="E381" s="68"/>
      <c r="F381" s="69"/>
      <c r="G381" s="67"/>
      <c r="H381" s="67"/>
      <c r="I381" s="70"/>
    </row>
    <row r="382" spans="2:9" s="66" customFormat="1">
      <c r="B382" s="65"/>
      <c r="D382" s="67"/>
      <c r="E382" s="68"/>
      <c r="F382" s="69"/>
      <c r="G382" s="67"/>
      <c r="H382" s="67"/>
      <c r="I382" s="70"/>
    </row>
    <row r="383" spans="2:9" s="66" customFormat="1">
      <c r="B383" s="65"/>
      <c r="D383" s="67"/>
      <c r="E383" s="68"/>
      <c r="F383" s="69"/>
      <c r="G383" s="67"/>
      <c r="H383" s="67"/>
      <c r="I383" s="70"/>
    </row>
    <row r="384" spans="2:9" s="66" customFormat="1">
      <c r="B384" s="65"/>
      <c r="D384" s="67"/>
      <c r="E384" s="68"/>
      <c r="F384" s="69"/>
      <c r="G384" s="67"/>
      <c r="H384" s="67"/>
      <c r="I384" s="70"/>
    </row>
    <row r="385" spans="2:9" s="66" customFormat="1">
      <c r="B385" s="65"/>
      <c r="D385" s="67"/>
      <c r="E385" s="68"/>
      <c r="F385" s="69"/>
      <c r="G385" s="67"/>
      <c r="H385" s="67"/>
      <c r="I385" s="70"/>
    </row>
    <row r="386" spans="2:9" s="66" customFormat="1">
      <c r="B386" s="65"/>
      <c r="D386" s="67"/>
      <c r="E386" s="68"/>
      <c r="F386" s="69"/>
      <c r="G386" s="67"/>
      <c r="H386" s="67"/>
      <c r="I386" s="70"/>
    </row>
    <row r="387" spans="2:9" s="66" customFormat="1">
      <c r="B387" s="65"/>
      <c r="D387" s="67"/>
      <c r="E387" s="68"/>
      <c r="F387" s="69"/>
      <c r="G387" s="67"/>
      <c r="H387" s="67"/>
      <c r="I387" s="70"/>
    </row>
    <row r="388" spans="2:9" s="66" customFormat="1">
      <c r="B388" s="65"/>
      <c r="D388" s="67"/>
      <c r="E388" s="68"/>
      <c r="F388" s="69"/>
      <c r="G388" s="67"/>
      <c r="H388" s="67"/>
      <c r="I388" s="70"/>
    </row>
    <row r="389" spans="2:9" s="66" customFormat="1">
      <c r="B389" s="65"/>
      <c r="D389" s="67"/>
      <c r="E389" s="68"/>
      <c r="F389" s="69"/>
      <c r="G389" s="67"/>
      <c r="H389" s="67"/>
      <c r="I389" s="70"/>
    </row>
    <row r="390" spans="2:9" s="66" customFormat="1">
      <c r="B390" s="65"/>
      <c r="D390" s="67"/>
      <c r="E390" s="68"/>
      <c r="F390" s="69"/>
      <c r="G390" s="67"/>
      <c r="H390" s="67"/>
      <c r="I390" s="70"/>
    </row>
    <row r="391" spans="2:9" s="66" customFormat="1">
      <c r="B391" s="65"/>
      <c r="D391" s="67"/>
      <c r="E391" s="68"/>
      <c r="F391" s="69"/>
      <c r="G391" s="67"/>
      <c r="H391" s="67"/>
      <c r="I391" s="70"/>
    </row>
    <row r="392" spans="2:9" s="66" customFormat="1">
      <c r="B392" s="65"/>
      <c r="D392" s="67"/>
      <c r="E392" s="68"/>
      <c r="F392" s="69"/>
      <c r="G392" s="67"/>
      <c r="H392" s="67"/>
      <c r="I392" s="70"/>
    </row>
    <row r="393" spans="2:9" s="66" customFormat="1">
      <c r="B393" s="65"/>
      <c r="D393" s="67"/>
      <c r="E393" s="68"/>
      <c r="F393" s="69"/>
      <c r="G393" s="67"/>
      <c r="H393" s="67"/>
      <c r="I393" s="70"/>
    </row>
    <row r="394" spans="2:9" s="66" customFormat="1">
      <c r="B394" s="65"/>
      <c r="D394" s="67"/>
      <c r="E394" s="68"/>
      <c r="F394" s="69"/>
      <c r="G394" s="67"/>
      <c r="H394" s="67"/>
      <c r="I394" s="70"/>
    </row>
    <row r="395" spans="2:9" s="66" customFormat="1">
      <c r="B395" s="65"/>
      <c r="D395" s="67"/>
      <c r="E395" s="68"/>
      <c r="F395" s="69"/>
      <c r="G395" s="67"/>
      <c r="H395" s="67"/>
      <c r="I395" s="70"/>
    </row>
    <row r="396" spans="2:9" s="66" customFormat="1">
      <c r="B396" s="65"/>
      <c r="D396" s="67"/>
      <c r="E396" s="68"/>
      <c r="F396" s="69"/>
      <c r="G396" s="67"/>
      <c r="H396" s="67"/>
      <c r="I396" s="70"/>
    </row>
    <row r="397" spans="2:9" s="66" customFormat="1">
      <c r="B397" s="65"/>
      <c r="D397" s="67"/>
      <c r="E397" s="68"/>
      <c r="F397" s="69"/>
      <c r="G397" s="67"/>
      <c r="H397" s="67"/>
      <c r="I397" s="70"/>
    </row>
    <row r="398" spans="2:9" s="66" customFormat="1">
      <c r="B398" s="65"/>
      <c r="D398" s="67"/>
      <c r="E398" s="68"/>
      <c r="F398" s="69"/>
      <c r="G398" s="67"/>
      <c r="H398" s="67"/>
      <c r="I398" s="70"/>
    </row>
    <row r="399" spans="2:9" s="66" customFormat="1">
      <c r="B399" s="65"/>
      <c r="D399" s="67"/>
      <c r="E399" s="68"/>
      <c r="F399" s="69"/>
      <c r="G399" s="67"/>
      <c r="H399" s="67"/>
      <c r="I399" s="70"/>
    </row>
    <row r="400" spans="2:9" s="66" customFormat="1">
      <c r="B400" s="65"/>
      <c r="D400" s="67"/>
      <c r="E400" s="68"/>
      <c r="F400" s="69"/>
      <c r="G400" s="67"/>
      <c r="H400" s="67"/>
      <c r="I400" s="70"/>
    </row>
    <row r="401" spans="2:9" s="66" customFormat="1">
      <c r="B401" s="65"/>
      <c r="D401" s="67"/>
      <c r="E401" s="68"/>
      <c r="F401" s="69"/>
      <c r="G401" s="67"/>
      <c r="H401" s="67"/>
      <c r="I401" s="70"/>
    </row>
    <row r="402" spans="2:9" s="66" customFormat="1">
      <c r="B402" s="65"/>
      <c r="D402" s="67"/>
      <c r="E402" s="68"/>
      <c r="F402" s="69"/>
      <c r="G402" s="67"/>
      <c r="H402" s="67"/>
      <c r="I402" s="70"/>
    </row>
    <row r="403" spans="2:9" s="66" customFormat="1">
      <c r="B403" s="65"/>
      <c r="D403" s="67"/>
      <c r="E403" s="68"/>
      <c r="F403" s="69"/>
      <c r="G403" s="67"/>
      <c r="H403" s="67"/>
      <c r="I403" s="70"/>
    </row>
    <row r="404" spans="2:9" s="66" customFormat="1">
      <c r="B404" s="65"/>
      <c r="D404" s="67"/>
      <c r="E404" s="68"/>
      <c r="F404" s="69"/>
      <c r="G404" s="67"/>
      <c r="H404" s="67"/>
      <c r="I404" s="70"/>
    </row>
    <row r="405" spans="2:9" s="66" customFormat="1">
      <c r="B405" s="65"/>
      <c r="D405" s="67"/>
      <c r="E405" s="68"/>
      <c r="F405" s="69"/>
      <c r="G405" s="67"/>
      <c r="H405" s="67"/>
      <c r="I405" s="70"/>
    </row>
    <row r="406" spans="2:9" s="66" customFormat="1">
      <c r="B406" s="65"/>
      <c r="D406" s="67"/>
      <c r="E406" s="68"/>
      <c r="F406" s="69"/>
      <c r="G406" s="67"/>
      <c r="H406" s="67"/>
      <c r="I406" s="70"/>
    </row>
    <row r="407" spans="2:9" s="66" customFormat="1">
      <c r="B407" s="65"/>
      <c r="D407" s="67"/>
      <c r="E407" s="68"/>
      <c r="F407" s="69"/>
      <c r="G407" s="67"/>
      <c r="H407" s="67"/>
      <c r="I407" s="70"/>
    </row>
    <row r="408" spans="2:9" s="66" customFormat="1">
      <c r="B408" s="65"/>
      <c r="D408" s="67"/>
      <c r="E408" s="68"/>
      <c r="F408" s="69"/>
      <c r="G408" s="67"/>
      <c r="H408" s="67"/>
      <c r="I408" s="70"/>
    </row>
    <row r="409" spans="2:9" s="66" customFormat="1">
      <c r="B409" s="65"/>
      <c r="D409" s="67"/>
      <c r="E409" s="68"/>
      <c r="F409" s="69"/>
      <c r="G409" s="67"/>
      <c r="H409" s="67"/>
      <c r="I409" s="70"/>
    </row>
    <row r="410" spans="2:9" s="66" customFormat="1">
      <c r="B410" s="65"/>
      <c r="D410" s="67"/>
      <c r="E410" s="68"/>
      <c r="F410" s="69"/>
      <c r="G410" s="67"/>
      <c r="H410" s="67"/>
      <c r="I410" s="70"/>
    </row>
    <row r="411" spans="2:9" s="66" customFormat="1">
      <c r="B411" s="65"/>
      <c r="D411" s="67"/>
      <c r="E411" s="68"/>
      <c r="F411" s="69"/>
      <c r="G411" s="67"/>
      <c r="H411" s="67"/>
      <c r="I411" s="70"/>
    </row>
    <row r="412" spans="2:9" s="66" customFormat="1">
      <c r="B412" s="65"/>
      <c r="D412" s="67"/>
      <c r="E412" s="68"/>
      <c r="F412" s="69"/>
      <c r="G412" s="67"/>
      <c r="H412" s="67"/>
      <c r="I412" s="70"/>
    </row>
    <row r="413" spans="2:9" s="66" customFormat="1">
      <c r="B413" s="65"/>
      <c r="D413" s="67"/>
      <c r="E413" s="68"/>
      <c r="F413" s="69"/>
      <c r="G413" s="67"/>
      <c r="H413" s="67"/>
      <c r="I413" s="70"/>
    </row>
    <row r="414" spans="2:9" s="66" customFormat="1">
      <c r="B414" s="65"/>
      <c r="D414" s="67"/>
      <c r="E414" s="68"/>
      <c r="F414" s="69"/>
      <c r="G414" s="67"/>
      <c r="H414" s="67"/>
      <c r="I414" s="70"/>
    </row>
    <row r="415" spans="2:9" s="66" customFormat="1">
      <c r="B415" s="65"/>
      <c r="D415" s="67"/>
      <c r="E415" s="68"/>
      <c r="F415" s="69"/>
      <c r="G415" s="67"/>
      <c r="H415" s="67"/>
      <c r="I415" s="70"/>
    </row>
    <row r="416" spans="2:9" s="66" customFormat="1">
      <c r="B416" s="65"/>
      <c r="D416" s="67"/>
      <c r="E416" s="68"/>
      <c r="F416" s="69"/>
      <c r="G416" s="67"/>
      <c r="H416" s="67"/>
      <c r="I416" s="70"/>
    </row>
    <row r="417" spans="2:9" s="66" customFormat="1">
      <c r="B417" s="65"/>
      <c r="D417" s="67"/>
      <c r="E417" s="68"/>
      <c r="F417" s="69"/>
      <c r="G417" s="67"/>
      <c r="H417" s="67"/>
      <c r="I417" s="70"/>
    </row>
    <row r="418" spans="2:9" s="66" customFormat="1">
      <c r="B418" s="65"/>
      <c r="D418" s="67"/>
      <c r="E418" s="68"/>
      <c r="F418" s="69"/>
      <c r="G418" s="67"/>
      <c r="H418" s="67"/>
      <c r="I418" s="70"/>
    </row>
    <row r="419" spans="2:9" s="66" customFormat="1">
      <c r="B419" s="65"/>
      <c r="D419" s="67"/>
      <c r="E419" s="68"/>
      <c r="F419" s="69"/>
      <c r="G419" s="67"/>
      <c r="H419" s="67"/>
      <c r="I419" s="70"/>
    </row>
    <row r="420" spans="2:9" s="66" customFormat="1">
      <c r="B420" s="65"/>
      <c r="D420" s="67"/>
      <c r="E420" s="68"/>
      <c r="F420" s="69"/>
      <c r="G420" s="67"/>
      <c r="H420" s="67"/>
      <c r="I420" s="70"/>
    </row>
    <row r="421" spans="2:9" s="66" customFormat="1">
      <c r="B421" s="65"/>
      <c r="D421" s="67"/>
      <c r="E421" s="68"/>
      <c r="F421" s="69"/>
      <c r="G421" s="67"/>
      <c r="H421" s="67"/>
      <c r="I421" s="70"/>
    </row>
    <row r="422" spans="2:9" s="66" customFormat="1">
      <c r="B422" s="65"/>
      <c r="D422" s="67"/>
      <c r="E422" s="68"/>
      <c r="F422" s="69"/>
      <c r="G422" s="67"/>
      <c r="H422" s="67"/>
      <c r="I422" s="70"/>
    </row>
    <row r="423" spans="2:9" s="66" customFormat="1">
      <c r="B423" s="65"/>
      <c r="D423" s="67"/>
      <c r="E423" s="68"/>
      <c r="F423" s="69"/>
      <c r="G423" s="67"/>
      <c r="H423" s="67"/>
      <c r="I423" s="70"/>
    </row>
    <row r="424" spans="2:9" s="66" customFormat="1">
      <c r="B424" s="65"/>
      <c r="D424" s="67"/>
      <c r="E424" s="68"/>
      <c r="F424" s="69"/>
      <c r="G424" s="67"/>
      <c r="H424" s="67"/>
      <c r="I424" s="70"/>
    </row>
    <row r="425" spans="2:9" s="66" customFormat="1">
      <c r="B425" s="65"/>
      <c r="D425" s="67"/>
      <c r="E425" s="68"/>
      <c r="F425" s="69"/>
      <c r="G425" s="67"/>
      <c r="H425" s="67"/>
      <c r="I425" s="70"/>
    </row>
    <row r="426" spans="2:9" s="66" customFormat="1">
      <c r="B426" s="65"/>
      <c r="D426" s="67"/>
      <c r="E426" s="68"/>
      <c r="F426" s="69"/>
      <c r="G426" s="67"/>
      <c r="H426" s="67"/>
      <c r="I426" s="70"/>
    </row>
    <row r="427" spans="2:9" s="66" customFormat="1">
      <c r="B427" s="65"/>
      <c r="D427" s="67"/>
      <c r="E427" s="68"/>
      <c r="F427" s="69"/>
      <c r="G427" s="67"/>
      <c r="H427" s="67"/>
      <c r="I427" s="70"/>
    </row>
    <row r="428" spans="2:9" s="66" customFormat="1">
      <c r="B428" s="65"/>
      <c r="D428" s="67"/>
      <c r="E428" s="68"/>
      <c r="F428" s="69"/>
      <c r="G428" s="67"/>
      <c r="H428" s="67"/>
      <c r="I428" s="70"/>
    </row>
    <row r="429" spans="2:9" s="66" customFormat="1">
      <c r="B429" s="65"/>
      <c r="D429" s="67"/>
      <c r="E429" s="68"/>
      <c r="F429" s="69"/>
      <c r="G429" s="67"/>
      <c r="H429" s="67"/>
      <c r="I429" s="70"/>
    </row>
    <row r="430" spans="2:9" s="66" customFormat="1">
      <c r="B430" s="65"/>
      <c r="D430" s="67"/>
      <c r="E430" s="68"/>
      <c r="F430" s="69"/>
      <c r="G430" s="67"/>
      <c r="H430" s="67"/>
      <c r="I430" s="70"/>
    </row>
    <row r="431" spans="2:9" s="66" customFormat="1">
      <c r="B431" s="65"/>
      <c r="D431" s="67"/>
      <c r="E431" s="68"/>
      <c r="F431" s="69"/>
      <c r="G431" s="67"/>
      <c r="H431" s="67"/>
      <c r="I431" s="70"/>
    </row>
    <row r="432" spans="2:9" s="66" customFormat="1">
      <c r="B432" s="65"/>
      <c r="D432" s="67"/>
      <c r="E432" s="68"/>
      <c r="F432" s="69"/>
      <c r="G432" s="67"/>
      <c r="H432" s="67"/>
      <c r="I432" s="70"/>
    </row>
    <row r="433" spans="2:9" s="66" customFormat="1">
      <c r="B433" s="65"/>
      <c r="D433" s="67"/>
      <c r="E433" s="68"/>
      <c r="F433" s="69"/>
      <c r="G433" s="67"/>
      <c r="H433" s="67"/>
      <c r="I433" s="70"/>
    </row>
    <row r="434" spans="2:9" s="66" customFormat="1">
      <c r="B434" s="65"/>
      <c r="D434" s="67"/>
      <c r="E434" s="68"/>
      <c r="F434" s="69"/>
      <c r="G434" s="67"/>
      <c r="H434" s="67"/>
      <c r="I434" s="70"/>
    </row>
    <row r="435" spans="2:9" s="66" customFormat="1">
      <c r="B435" s="65"/>
      <c r="D435" s="67"/>
      <c r="E435" s="68"/>
      <c r="F435" s="69"/>
      <c r="G435" s="67"/>
      <c r="H435" s="67"/>
      <c r="I435" s="70"/>
    </row>
    <row r="436" spans="2:9" s="66" customFormat="1">
      <c r="B436" s="65"/>
      <c r="D436" s="67"/>
      <c r="E436" s="68"/>
      <c r="F436" s="69"/>
      <c r="G436" s="67"/>
      <c r="H436" s="67"/>
      <c r="I436" s="70"/>
    </row>
    <row r="437" spans="2:9" s="66" customFormat="1">
      <c r="B437" s="65"/>
      <c r="D437" s="67"/>
      <c r="E437" s="68"/>
      <c r="F437" s="69"/>
      <c r="G437" s="67"/>
      <c r="H437" s="67"/>
      <c r="I437" s="70"/>
    </row>
    <row r="438" spans="2:9" s="66" customFormat="1">
      <c r="B438" s="65"/>
      <c r="D438" s="67"/>
      <c r="E438" s="68"/>
      <c r="F438" s="69"/>
      <c r="G438" s="67"/>
      <c r="H438" s="67"/>
      <c r="I438" s="70"/>
    </row>
    <row r="439" spans="2:9" s="66" customFormat="1">
      <c r="B439" s="65"/>
      <c r="D439" s="67"/>
      <c r="E439" s="68"/>
      <c r="F439" s="69"/>
      <c r="G439" s="67"/>
      <c r="H439" s="67"/>
      <c r="I439" s="70"/>
    </row>
    <row r="440" spans="2:9" s="66" customFormat="1">
      <c r="B440" s="65"/>
      <c r="D440" s="67"/>
      <c r="E440" s="68"/>
      <c r="F440" s="69"/>
      <c r="G440" s="67"/>
      <c r="H440" s="67"/>
      <c r="I440" s="70"/>
    </row>
    <row r="441" spans="2:9" s="66" customFormat="1">
      <c r="B441" s="65"/>
      <c r="D441" s="67"/>
      <c r="E441" s="68"/>
      <c r="F441" s="69"/>
      <c r="G441" s="67"/>
      <c r="H441" s="67"/>
      <c r="I441" s="70"/>
    </row>
    <row r="442" spans="2:9" s="66" customFormat="1">
      <c r="B442" s="65"/>
      <c r="D442" s="67"/>
      <c r="E442" s="68"/>
      <c r="F442" s="69"/>
      <c r="G442" s="67"/>
      <c r="H442" s="67"/>
      <c r="I442" s="70"/>
    </row>
    <row r="443" spans="2:9" s="66" customFormat="1">
      <c r="B443" s="65"/>
      <c r="D443" s="67"/>
      <c r="E443" s="68"/>
      <c r="F443" s="69"/>
      <c r="G443" s="67"/>
      <c r="H443" s="67"/>
      <c r="I443" s="70"/>
    </row>
    <row r="444" spans="2:9" s="66" customFormat="1">
      <c r="B444" s="65"/>
      <c r="D444" s="67"/>
      <c r="E444" s="68"/>
      <c r="F444" s="69"/>
      <c r="G444" s="67"/>
      <c r="H444" s="67"/>
      <c r="I444" s="70"/>
    </row>
    <row r="445" spans="2:9" s="66" customFormat="1">
      <c r="B445" s="65"/>
      <c r="D445" s="67"/>
      <c r="E445" s="68"/>
      <c r="F445" s="69"/>
      <c r="G445" s="67"/>
      <c r="H445" s="67"/>
      <c r="I445" s="70"/>
    </row>
    <row r="446" spans="2:9" s="66" customFormat="1">
      <c r="B446" s="65"/>
      <c r="D446" s="67"/>
      <c r="E446" s="68"/>
      <c r="F446" s="69"/>
      <c r="G446" s="67"/>
      <c r="H446" s="67"/>
      <c r="I446" s="70"/>
    </row>
    <row r="447" spans="2:9" s="66" customFormat="1">
      <c r="B447" s="65"/>
      <c r="D447" s="67"/>
      <c r="E447" s="68"/>
      <c r="F447" s="69"/>
      <c r="G447" s="67"/>
      <c r="H447" s="67"/>
      <c r="I447" s="70"/>
    </row>
    <row r="448" spans="2:9" s="66" customFormat="1">
      <c r="B448" s="65"/>
      <c r="D448" s="67"/>
      <c r="E448" s="68"/>
      <c r="F448" s="69"/>
      <c r="G448" s="67"/>
      <c r="H448" s="67"/>
      <c r="I448" s="70"/>
    </row>
    <row r="449" spans="2:9" s="66" customFormat="1">
      <c r="B449" s="65"/>
      <c r="D449" s="67"/>
      <c r="E449" s="68"/>
      <c r="F449" s="69"/>
      <c r="G449" s="67"/>
      <c r="H449" s="67"/>
      <c r="I449" s="70"/>
    </row>
    <row r="450" spans="2:9" s="66" customFormat="1">
      <c r="B450" s="65"/>
      <c r="D450" s="67"/>
      <c r="E450" s="68"/>
      <c r="F450" s="69"/>
      <c r="G450" s="67"/>
      <c r="H450" s="67"/>
      <c r="I450" s="70"/>
    </row>
    <row r="451" spans="2:9" s="66" customFormat="1">
      <c r="B451" s="65"/>
      <c r="D451" s="67"/>
      <c r="E451" s="68"/>
      <c r="F451" s="69"/>
      <c r="G451" s="67"/>
      <c r="H451" s="67"/>
      <c r="I451" s="70"/>
    </row>
    <row r="452" spans="2:9" s="66" customFormat="1">
      <c r="B452" s="65"/>
      <c r="D452" s="67"/>
      <c r="E452" s="68"/>
      <c r="F452" s="69"/>
      <c r="G452" s="67"/>
      <c r="H452" s="67"/>
      <c r="I452" s="70"/>
    </row>
    <row r="453" spans="2:9" s="66" customFormat="1">
      <c r="B453" s="65"/>
      <c r="D453" s="67"/>
      <c r="E453" s="68"/>
      <c r="F453" s="69"/>
      <c r="G453" s="67"/>
      <c r="H453" s="67"/>
      <c r="I453" s="70"/>
    </row>
    <row r="454" spans="2:9" s="66" customFormat="1">
      <c r="B454" s="65"/>
      <c r="D454" s="67"/>
      <c r="E454" s="68"/>
      <c r="F454" s="69"/>
      <c r="G454" s="67"/>
      <c r="H454" s="67"/>
      <c r="I454" s="70"/>
    </row>
    <row r="455" spans="2:9" s="66" customFormat="1">
      <c r="B455" s="65"/>
      <c r="D455" s="67"/>
      <c r="E455" s="68"/>
      <c r="F455" s="69"/>
      <c r="G455" s="67"/>
      <c r="H455" s="67"/>
      <c r="I455" s="70"/>
    </row>
    <row r="456" spans="2:9" s="66" customFormat="1">
      <c r="B456" s="65"/>
      <c r="D456" s="67"/>
      <c r="E456" s="68"/>
      <c r="F456" s="69"/>
      <c r="G456" s="67"/>
      <c r="H456" s="67"/>
      <c r="I456" s="70"/>
    </row>
    <row r="457" spans="2:9" s="66" customFormat="1">
      <c r="B457" s="65"/>
      <c r="D457" s="67"/>
      <c r="E457" s="68"/>
      <c r="F457" s="69"/>
      <c r="G457" s="67"/>
      <c r="H457" s="67"/>
      <c r="I457" s="70"/>
    </row>
    <row r="458" spans="2:9" s="66" customFormat="1">
      <c r="B458" s="65"/>
      <c r="D458" s="67"/>
      <c r="E458" s="68"/>
      <c r="F458" s="69"/>
      <c r="G458" s="67"/>
      <c r="H458" s="67"/>
      <c r="I458" s="70"/>
    </row>
    <row r="459" spans="2:9" s="66" customFormat="1">
      <c r="B459" s="65"/>
      <c r="D459" s="67"/>
      <c r="E459" s="68"/>
      <c r="F459" s="69"/>
      <c r="G459" s="67"/>
      <c r="H459" s="67"/>
      <c r="I459" s="70"/>
    </row>
    <row r="460" spans="2:9" s="66" customFormat="1">
      <c r="B460" s="65"/>
      <c r="D460" s="67"/>
      <c r="E460" s="68"/>
      <c r="F460" s="69"/>
      <c r="G460" s="67"/>
      <c r="H460" s="67"/>
      <c r="I460" s="70"/>
    </row>
    <row r="461" spans="2:9" s="66" customFormat="1">
      <c r="B461" s="65"/>
      <c r="D461" s="67"/>
      <c r="E461" s="68"/>
      <c r="F461" s="69"/>
      <c r="G461" s="67"/>
      <c r="H461" s="67"/>
      <c r="I461" s="70"/>
    </row>
    <row r="462" spans="2:9" s="66" customFormat="1">
      <c r="B462" s="65"/>
      <c r="D462" s="67"/>
      <c r="E462" s="68"/>
      <c r="F462" s="69"/>
      <c r="G462" s="67"/>
      <c r="H462" s="67"/>
      <c r="I462" s="70"/>
    </row>
    <row r="463" spans="2:9" s="66" customFormat="1">
      <c r="B463" s="65"/>
      <c r="D463" s="67"/>
      <c r="E463" s="68"/>
      <c r="F463" s="69"/>
      <c r="G463" s="67"/>
      <c r="H463" s="67"/>
      <c r="I463" s="70"/>
    </row>
    <row r="464" spans="2:9" s="66" customFormat="1">
      <c r="B464" s="65"/>
      <c r="D464" s="67"/>
      <c r="E464" s="68"/>
      <c r="F464" s="69"/>
      <c r="G464" s="67"/>
      <c r="H464" s="67"/>
      <c r="I464" s="70"/>
    </row>
    <row r="465" spans="2:9" s="66" customFormat="1">
      <c r="B465" s="65"/>
      <c r="D465" s="67"/>
      <c r="E465" s="68"/>
      <c r="F465" s="69"/>
      <c r="G465" s="67"/>
      <c r="H465" s="67"/>
      <c r="I465" s="70"/>
    </row>
    <row r="466" spans="2:9" s="66" customFormat="1">
      <c r="B466" s="65"/>
      <c r="D466" s="67"/>
      <c r="E466" s="68"/>
      <c r="F466" s="69"/>
      <c r="G466" s="67"/>
      <c r="H466" s="67"/>
      <c r="I466" s="70"/>
    </row>
    <row r="467" spans="2:9" s="66" customFormat="1">
      <c r="B467" s="65"/>
      <c r="D467" s="67"/>
      <c r="E467" s="68"/>
      <c r="F467" s="69"/>
      <c r="G467" s="67"/>
      <c r="H467" s="67"/>
      <c r="I467" s="70"/>
    </row>
    <row r="468" spans="2:9" s="66" customFormat="1">
      <c r="B468" s="65"/>
      <c r="D468" s="67"/>
      <c r="E468" s="68"/>
      <c r="F468" s="69"/>
      <c r="G468" s="67"/>
      <c r="H468" s="67"/>
      <c r="I468" s="70"/>
    </row>
    <row r="469" spans="2:9" s="66" customFormat="1">
      <c r="B469" s="65"/>
      <c r="D469" s="67"/>
      <c r="E469" s="68"/>
      <c r="F469" s="69"/>
      <c r="G469" s="67"/>
      <c r="H469" s="67"/>
      <c r="I469" s="70"/>
    </row>
    <row r="470" spans="2:9" s="66" customFormat="1">
      <c r="B470" s="65"/>
      <c r="D470" s="67"/>
      <c r="E470" s="68"/>
      <c r="F470" s="69"/>
      <c r="G470" s="67"/>
      <c r="H470" s="67"/>
      <c r="I470" s="70"/>
    </row>
    <row r="471" spans="2:9" s="66" customFormat="1">
      <c r="B471" s="65"/>
      <c r="D471" s="67"/>
      <c r="E471" s="68"/>
      <c r="F471" s="69"/>
      <c r="G471" s="67"/>
      <c r="H471" s="67"/>
      <c r="I471" s="70"/>
    </row>
    <row r="472" spans="2:9" s="66" customFormat="1">
      <c r="B472" s="65"/>
      <c r="D472" s="67"/>
      <c r="E472" s="68"/>
      <c r="F472" s="69"/>
      <c r="G472" s="67"/>
      <c r="H472" s="67"/>
      <c r="I472" s="70"/>
    </row>
    <row r="473" spans="2:9" s="66" customFormat="1">
      <c r="B473" s="65"/>
      <c r="D473" s="67"/>
      <c r="E473" s="68"/>
      <c r="F473" s="69"/>
      <c r="G473" s="67"/>
      <c r="H473" s="67"/>
      <c r="I473" s="70"/>
    </row>
    <row r="474" spans="2:9" s="66" customFormat="1">
      <c r="B474" s="65"/>
      <c r="D474" s="67"/>
      <c r="E474" s="68"/>
      <c r="F474" s="69"/>
      <c r="G474" s="67"/>
      <c r="H474" s="67"/>
      <c r="I474" s="70"/>
    </row>
    <row r="475" spans="2:9" s="66" customFormat="1">
      <c r="B475" s="65"/>
      <c r="D475" s="67"/>
      <c r="E475" s="68"/>
      <c r="F475" s="69"/>
      <c r="G475" s="67"/>
      <c r="H475" s="67"/>
      <c r="I475" s="70"/>
    </row>
    <row r="476" spans="2:9" s="66" customFormat="1">
      <c r="B476" s="65"/>
      <c r="D476" s="67"/>
      <c r="E476" s="68"/>
      <c r="F476" s="69"/>
      <c r="G476" s="67"/>
      <c r="H476" s="67"/>
      <c r="I476" s="70"/>
    </row>
    <row r="477" spans="2:9" s="66" customFormat="1">
      <c r="B477" s="65"/>
      <c r="D477" s="67"/>
      <c r="E477" s="68"/>
      <c r="F477" s="69"/>
      <c r="G477" s="67"/>
      <c r="H477" s="67"/>
      <c r="I477" s="70"/>
    </row>
    <row r="478" spans="2:9" s="66" customFormat="1">
      <c r="B478" s="65"/>
      <c r="D478" s="67"/>
      <c r="E478" s="68"/>
      <c r="F478" s="69"/>
      <c r="G478" s="67"/>
      <c r="H478" s="67"/>
      <c r="I478" s="70"/>
    </row>
    <row r="479" spans="2:9" s="66" customFormat="1">
      <c r="B479" s="65"/>
      <c r="D479" s="67"/>
      <c r="E479" s="68"/>
      <c r="F479" s="69"/>
      <c r="G479" s="67"/>
      <c r="H479" s="67"/>
      <c r="I479" s="70"/>
    </row>
    <row r="480" spans="2:9" s="66" customFormat="1">
      <c r="B480" s="65"/>
      <c r="D480" s="67"/>
      <c r="E480" s="68"/>
      <c r="F480" s="69"/>
      <c r="G480" s="67"/>
      <c r="H480" s="67"/>
      <c r="I480" s="70"/>
    </row>
    <row r="481" spans="2:9" s="66" customFormat="1">
      <c r="B481" s="65"/>
      <c r="D481" s="67"/>
      <c r="E481" s="68"/>
      <c r="F481" s="69"/>
      <c r="G481" s="67"/>
      <c r="H481" s="67"/>
      <c r="I481" s="70"/>
    </row>
    <row r="482" spans="2:9" s="66" customFormat="1">
      <c r="B482" s="65"/>
      <c r="D482" s="67"/>
      <c r="E482" s="68"/>
      <c r="F482" s="69"/>
      <c r="G482" s="67"/>
      <c r="H482" s="67"/>
      <c r="I482" s="70"/>
    </row>
    <row r="483" spans="2:9" s="66" customFormat="1">
      <c r="B483" s="65"/>
      <c r="D483" s="67"/>
      <c r="E483" s="68"/>
      <c r="F483" s="69"/>
      <c r="G483" s="67"/>
      <c r="H483" s="67"/>
      <c r="I483" s="70"/>
    </row>
    <row r="484" spans="2:9" s="66" customFormat="1">
      <c r="B484" s="65"/>
      <c r="D484" s="67"/>
      <c r="E484" s="68"/>
      <c r="F484" s="69"/>
      <c r="G484" s="67"/>
      <c r="H484" s="67"/>
      <c r="I484" s="70"/>
    </row>
    <row r="485" spans="2:9" s="66" customFormat="1">
      <c r="B485" s="65"/>
      <c r="D485" s="67"/>
      <c r="E485" s="68"/>
      <c r="F485" s="69"/>
      <c r="G485" s="67"/>
      <c r="H485" s="67"/>
      <c r="I485" s="70"/>
    </row>
    <row r="486" spans="2:9" s="66" customFormat="1">
      <c r="B486" s="65"/>
      <c r="D486" s="67"/>
      <c r="E486" s="68"/>
      <c r="F486" s="69"/>
      <c r="G486" s="67"/>
      <c r="H486" s="67"/>
      <c r="I486" s="70"/>
    </row>
    <row r="487" spans="2:9" s="66" customFormat="1">
      <c r="B487" s="65"/>
      <c r="D487" s="67"/>
      <c r="E487" s="68"/>
      <c r="F487" s="69"/>
      <c r="G487" s="67"/>
      <c r="H487" s="67"/>
      <c r="I487" s="70"/>
    </row>
    <row r="488" spans="2:9" s="66" customFormat="1">
      <c r="B488" s="65"/>
      <c r="D488" s="67"/>
      <c r="E488" s="68"/>
      <c r="F488" s="69"/>
      <c r="G488" s="67"/>
      <c r="H488" s="67"/>
      <c r="I488" s="70"/>
    </row>
    <row r="489" spans="2:9" s="66" customFormat="1">
      <c r="B489" s="65"/>
      <c r="D489" s="67"/>
      <c r="E489" s="68"/>
      <c r="F489" s="69"/>
      <c r="G489" s="67"/>
      <c r="H489" s="67"/>
      <c r="I489" s="70"/>
    </row>
    <row r="490" spans="2:9" s="66" customFormat="1">
      <c r="B490" s="65"/>
      <c r="D490" s="67"/>
      <c r="E490" s="68"/>
      <c r="F490" s="69"/>
      <c r="G490" s="67"/>
      <c r="H490" s="67"/>
      <c r="I490" s="70"/>
    </row>
    <row r="491" spans="2:9" s="66" customFormat="1">
      <c r="B491" s="65"/>
      <c r="D491" s="67"/>
      <c r="E491" s="68"/>
      <c r="F491" s="69"/>
      <c r="G491" s="67"/>
      <c r="H491" s="67"/>
      <c r="I491" s="70"/>
    </row>
    <row r="492" spans="2:9" s="66" customFormat="1">
      <c r="B492" s="65"/>
      <c r="D492" s="67"/>
      <c r="E492" s="68"/>
      <c r="F492" s="69"/>
      <c r="G492" s="67"/>
      <c r="H492" s="67"/>
      <c r="I492" s="70"/>
    </row>
    <row r="493" spans="2:9" s="66" customFormat="1">
      <c r="B493" s="65"/>
      <c r="D493" s="67"/>
      <c r="E493" s="68"/>
      <c r="F493" s="69"/>
      <c r="G493" s="67"/>
      <c r="H493" s="67"/>
      <c r="I493" s="70"/>
    </row>
    <row r="494" spans="2:9" s="66" customFormat="1">
      <c r="B494" s="65"/>
      <c r="D494" s="67"/>
      <c r="E494" s="68"/>
      <c r="F494" s="69"/>
      <c r="G494" s="67"/>
      <c r="H494" s="67"/>
      <c r="I494" s="70"/>
    </row>
    <row r="495" spans="2:9" s="66" customFormat="1">
      <c r="B495" s="65"/>
      <c r="D495" s="67"/>
      <c r="E495" s="68"/>
      <c r="F495" s="69"/>
      <c r="G495" s="67"/>
      <c r="H495" s="67"/>
      <c r="I495" s="70"/>
    </row>
    <row r="496" spans="2:9" s="66" customFormat="1">
      <c r="B496" s="65"/>
      <c r="D496" s="67"/>
      <c r="E496" s="68"/>
      <c r="F496" s="69"/>
      <c r="G496" s="67"/>
      <c r="H496" s="67"/>
      <c r="I496" s="70"/>
    </row>
    <row r="497" spans="2:9" s="66" customFormat="1">
      <c r="B497" s="65"/>
      <c r="D497" s="67"/>
      <c r="E497" s="68"/>
      <c r="F497" s="69"/>
      <c r="G497" s="67"/>
      <c r="H497" s="67"/>
      <c r="I497" s="70"/>
    </row>
    <row r="498" spans="2:9" s="66" customFormat="1">
      <c r="B498" s="65"/>
      <c r="D498" s="67"/>
      <c r="E498" s="68"/>
      <c r="F498" s="69"/>
      <c r="G498" s="67"/>
      <c r="H498" s="67"/>
      <c r="I498" s="70"/>
    </row>
    <row r="499" spans="2:9" s="66" customFormat="1">
      <c r="B499" s="65"/>
      <c r="D499" s="67"/>
      <c r="E499" s="68"/>
      <c r="F499" s="69"/>
      <c r="G499" s="67"/>
      <c r="H499" s="67"/>
      <c r="I499" s="70"/>
    </row>
    <row r="500" spans="2:9" s="66" customFormat="1">
      <c r="B500" s="65"/>
      <c r="D500" s="67"/>
      <c r="E500" s="68"/>
      <c r="F500" s="69"/>
      <c r="G500" s="67"/>
      <c r="H500" s="67"/>
      <c r="I500" s="70"/>
    </row>
    <row r="501" spans="2:9" s="66" customFormat="1">
      <c r="B501" s="65"/>
      <c r="D501" s="67"/>
      <c r="E501" s="68"/>
      <c r="F501" s="69"/>
      <c r="G501" s="67"/>
      <c r="H501" s="67"/>
      <c r="I501" s="70"/>
    </row>
    <row r="502" spans="2:9" s="66" customFormat="1">
      <c r="B502" s="65"/>
      <c r="D502" s="67"/>
      <c r="E502" s="68"/>
      <c r="F502" s="69"/>
      <c r="G502" s="67"/>
      <c r="H502" s="67"/>
      <c r="I502" s="70"/>
    </row>
    <row r="503" spans="2:9" s="66" customFormat="1">
      <c r="B503" s="65"/>
      <c r="D503" s="67"/>
      <c r="E503" s="68"/>
      <c r="F503" s="69"/>
      <c r="G503" s="67"/>
      <c r="H503" s="67"/>
      <c r="I503" s="70"/>
    </row>
    <row r="504" spans="2:9" s="66" customFormat="1">
      <c r="B504" s="65"/>
      <c r="D504" s="67"/>
      <c r="E504" s="68"/>
      <c r="F504" s="69"/>
      <c r="G504" s="67"/>
      <c r="H504" s="67"/>
      <c r="I504" s="70"/>
    </row>
    <row r="505" spans="2:9" s="66" customFormat="1">
      <c r="B505" s="65"/>
      <c r="D505" s="67"/>
      <c r="E505" s="68"/>
      <c r="F505" s="69"/>
      <c r="G505" s="67"/>
      <c r="H505" s="67"/>
      <c r="I505" s="70"/>
    </row>
    <row r="506" spans="2:9" s="66" customFormat="1">
      <c r="B506" s="65"/>
      <c r="D506" s="67"/>
      <c r="E506" s="68"/>
      <c r="F506" s="69"/>
      <c r="G506" s="67"/>
      <c r="H506" s="67"/>
      <c r="I506" s="70"/>
    </row>
    <row r="507" spans="2:9" s="66" customFormat="1">
      <c r="B507" s="65"/>
      <c r="D507" s="67"/>
      <c r="E507" s="68"/>
      <c r="F507" s="69"/>
      <c r="G507" s="67"/>
      <c r="H507" s="67"/>
      <c r="I507" s="70"/>
    </row>
    <row r="508" spans="2:9" s="66" customFormat="1">
      <c r="B508" s="65"/>
      <c r="D508" s="67"/>
      <c r="E508" s="68"/>
      <c r="F508" s="69"/>
      <c r="G508" s="67"/>
      <c r="H508" s="67"/>
      <c r="I508" s="70"/>
    </row>
    <row r="509" spans="2:9" s="66" customFormat="1">
      <c r="B509" s="65"/>
      <c r="D509" s="67"/>
      <c r="E509" s="68"/>
      <c r="F509" s="69"/>
      <c r="G509" s="67"/>
      <c r="H509" s="67"/>
      <c r="I509" s="70"/>
    </row>
    <row r="510" spans="2:9" s="66" customFormat="1">
      <c r="B510" s="65"/>
      <c r="D510" s="67"/>
      <c r="E510" s="68"/>
      <c r="F510" s="69"/>
      <c r="G510" s="67"/>
      <c r="H510" s="67"/>
      <c r="I510" s="70"/>
    </row>
    <row r="511" spans="2:9" s="66" customFormat="1">
      <c r="B511" s="65"/>
      <c r="D511" s="67"/>
      <c r="E511" s="68"/>
      <c r="F511" s="69"/>
      <c r="G511" s="67"/>
      <c r="H511" s="67"/>
      <c r="I511" s="70"/>
    </row>
    <row r="512" spans="2:9" s="66" customFormat="1">
      <c r="B512" s="65"/>
      <c r="D512" s="67"/>
      <c r="E512" s="68"/>
      <c r="F512" s="69"/>
      <c r="G512" s="67"/>
      <c r="H512" s="67"/>
      <c r="I512" s="70"/>
    </row>
    <row r="513" spans="2:9" s="66" customFormat="1">
      <c r="B513" s="65"/>
      <c r="D513" s="67"/>
      <c r="E513" s="68"/>
      <c r="F513" s="69"/>
      <c r="G513" s="67"/>
      <c r="H513" s="67"/>
      <c r="I513" s="70"/>
    </row>
    <row r="514" spans="2:9" s="66" customFormat="1">
      <c r="B514" s="65"/>
      <c r="D514" s="67"/>
      <c r="E514" s="68"/>
      <c r="F514" s="69"/>
      <c r="G514" s="67"/>
      <c r="H514" s="67"/>
      <c r="I514" s="70"/>
    </row>
    <row r="515" spans="2:9" s="66" customFormat="1">
      <c r="B515" s="65"/>
      <c r="D515" s="67"/>
      <c r="E515" s="68"/>
      <c r="F515" s="69"/>
      <c r="G515" s="67"/>
      <c r="H515" s="67"/>
      <c r="I515" s="70"/>
    </row>
    <row r="516" spans="2:9" s="66" customFormat="1">
      <c r="B516" s="65"/>
      <c r="D516" s="67"/>
      <c r="E516" s="68"/>
      <c r="F516" s="69"/>
      <c r="G516" s="67"/>
      <c r="H516" s="67"/>
      <c r="I516" s="70"/>
    </row>
    <row r="517" spans="2:9" s="66" customFormat="1">
      <c r="B517" s="65"/>
      <c r="D517" s="67"/>
      <c r="E517" s="68"/>
      <c r="F517" s="69"/>
      <c r="G517" s="67"/>
      <c r="H517" s="67"/>
      <c r="I517" s="70"/>
    </row>
    <row r="518" spans="2:9" s="66" customFormat="1">
      <c r="B518" s="65"/>
      <c r="D518" s="67"/>
      <c r="E518" s="68"/>
      <c r="F518" s="69"/>
      <c r="G518" s="67"/>
      <c r="H518" s="67"/>
      <c r="I518" s="70"/>
    </row>
    <row r="519" spans="2:9" s="66" customFormat="1">
      <c r="B519" s="65"/>
      <c r="D519" s="67"/>
      <c r="E519" s="68"/>
      <c r="F519" s="69"/>
      <c r="G519" s="67"/>
      <c r="H519" s="67"/>
      <c r="I519" s="70"/>
    </row>
    <row r="520" spans="2:9" s="66" customFormat="1">
      <c r="B520" s="65"/>
      <c r="D520" s="67"/>
      <c r="E520" s="68"/>
      <c r="F520" s="69"/>
      <c r="G520" s="67"/>
      <c r="H520" s="67"/>
      <c r="I520" s="70"/>
    </row>
    <row r="521" spans="2:9" s="66" customFormat="1">
      <c r="B521" s="65"/>
      <c r="D521" s="67"/>
      <c r="E521" s="68"/>
      <c r="F521" s="69"/>
      <c r="G521" s="67"/>
      <c r="H521" s="67"/>
      <c r="I521" s="70"/>
    </row>
    <row r="522" spans="2:9" s="66" customFormat="1">
      <c r="B522" s="65"/>
      <c r="D522" s="67"/>
      <c r="E522" s="68"/>
      <c r="F522" s="69"/>
      <c r="G522" s="67"/>
      <c r="H522" s="67"/>
      <c r="I522" s="70"/>
    </row>
    <row r="523" spans="2:9" s="66" customFormat="1">
      <c r="B523" s="65"/>
      <c r="D523" s="67"/>
      <c r="E523" s="68"/>
      <c r="F523" s="69"/>
      <c r="G523" s="67"/>
      <c r="H523" s="67"/>
      <c r="I523" s="70"/>
    </row>
    <row r="524" spans="2:9" s="66" customFormat="1">
      <c r="B524" s="65"/>
      <c r="D524" s="67"/>
      <c r="E524" s="68"/>
      <c r="F524" s="69"/>
      <c r="G524" s="67"/>
      <c r="H524" s="67"/>
      <c r="I524" s="70"/>
    </row>
    <row r="525" spans="2:9" s="66" customFormat="1">
      <c r="B525" s="65"/>
      <c r="D525" s="67"/>
      <c r="E525" s="68"/>
      <c r="F525" s="69"/>
      <c r="G525" s="67"/>
      <c r="H525" s="67"/>
      <c r="I525" s="70"/>
    </row>
    <row r="526" spans="2:9" s="66" customFormat="1">
      <c r="B526" s="65"/>
      <c r="D526" s="67"/>
      <c r="E526" s="68"/>
      <c r="F526" s="69"/>
      <c r="G526" s="67"/>
      <c r="H526" s="67"/>
      <c r="I526" s="70"/>
    </row>
    <row r="527" spans="2:9" s="66" customFormat="1">
      <c r="B527" s="65"/>
      <c r="D527" s="67"/>
      <c r="E527" s="68"/>
      <c r="F527" s="69"/>
      <c r="G527" s="67"/>
      <c r="H527" s="67"/>
      <c r="I527" s="70"/>
    </row>
    <row r="528" spans="2:9" s="66" customFormat="1">
      <c r="B528" s="65"/>
      <c r="D528" s="67"/>
      <c r="E528" s="68"/>
      <c r="F528" s="69"/>
      <c r="G528" s="67"/>
      <c r="H528" s="67"/>
      <c r="I528" s="70"/>
    </row>
    <row r="529" spans="2:9" s="66" customFormat="1">
      <c r="B529" s="65"/>
      <c r="D529" s="67"/>
      <c r="E529" s="68"/>
      <c r="F529" s="69"/>
      <c r="G529" s="67"/>
      <c r="H529" s="67"/>
      <c r="I529" s="70"/>
    </row>
    <row r="530" spans="2:9" s="66" customFormat="1">
      <c r="B530" s="65"/>
      <c r="D530" s="67"/>
      <c r="E530" s="68"/>
      <c r="F530" s="69"/>
      <c r="G530" s="67"/>
      <c r="H530" s="67"/>
      <c r="I530" s="70"/>
    </row>
    <row r="531" spans="2:9" s="66" customFormat="1">
      <c r="B531" s="65"/>
      <c r="D531" s="67"/>
      <c r="E531" s="68"/>
      <c r="F531" s="69"/>
      <c r="G531" s="67"/>
      <c r="H531" s="67"/>
      <c r="I531" s="70"/>
    </row>
    <row r="532" spans="2:9" s="66" customFormat="1">
      <c r="B532" s="65"/>
      <c r="D532" s="67"/>
      <c r="E532" s="68"/>
      <c r="F532" s="69"/>
      <c r="G532" s="67"/>
      <c r="H532" s="67"/>
      <c r="I532" s="70"/>
    </row>
    <row r="533" spans="2:9" s="66" customFormat="1">
      <c r="B533" s="65"/>
      <c r="D533" s="67"/>
      <c r="E533" s="68"/>
      <c r="F533" s="69"/>
      <c r="G533" s="67"/>
      <c r="H533" s="67"/>
      <c r="I533" s="70"/>
    </row>
    <row r="534" spans="2:9" s="66" customFormat="1">
      <c r="B534" s="65"/>
      <c r="D534" s="67"/>
      <c r="E534" s="68"/>
      <c r="F534" s="69"/>
      <c r="G534" s="67"/>
      <c r="H534" s="67"/>
      <c r="I534" s="70"/>
    </row>
    <row r="535" spans="2:9" s="66" customFormat="1">
      <c r="B535" s="65"/>
      <c r="D535" s="67"/>
      <c r="E535" s="68"/>
      <c r="F535" s="69"/>
      <c r="G535" s="67"/>
      <c r="H535" s="67"/>
      <c r="I535" s="70"/>
    </row>
    <row r="536" spans="2:9" s="66" customFormat="1">
      <c r="B536" s="65"/>
      <c r="D536" s="67"/>
      <c r="E536" s="68"/>
      <c r="F536" s="69"/>
      <c r="G536" s="67"/>
      <c r="H536" s="67"/>
      <c r="I536" s="70"/>
    </row>
    <row r="537" spans="2:9" s="66" customFormat="1">
      <c r="B537" s="65"/>
      <c r="D537" s="67"/>
      <c r="E537" s="68"/>
      <c r="F537" s="69"/>
      <c r="G537" s="67"/>
      <c r="H537" s="67"/>
      <c r="I537" s="70"/>
    </row>
    <row r="538" spans="2:9" s="66" customFormat="1">
      <c r="B538" s="65"/>
      <c r="D538" s="67"/>
      <c r="E538" s="68"/>
      <c r="F538" s="69"/>
      <c r="G538" s="67"/>
      <c r="H538" s="67"/>
      <c r="I538" s="70"/>
    </row>
    <row r="539" spans="2:9" s="66" customFormat="1">
      <c r="B539" s="65"/>
      <c r="D539" s="67"/>
      <c r="E539" s="68"/>
      <c r="F539" s="69"/>
      <c r="G539" s="67"/>
      <c r="H539" s="67"/>
      <c r="I539" s="70"/>
    </row>
    <row r="540" spans="2:9" s="66" customFormat="1">
      <c r="B540" s="65"/>
      <c r="D540" s="67"/>
      <c r="E540" s="68"/>
      <c r="F540" s="69"/>
      <c r="G540" s="67"/>
      <c r="H540" s="67"/>
      <c r="I540" s="70"/>
    </row>
    <row r="541" spans="2:9" s="66" customFormat="1">
      <c r="B541" s="65"/>
      <c r="D541" s="67"/>
      <c r="E541" s="68"/>
      <c r="F541" s="69"/>
      <c r="G541" s="67"/>
      <c r="H541" s="67"/>
      <c r="I541" s="70"/>
    </row>
    <row r="542" spans="2:9" s="66" customFormat="1">
      <c r="B542" s="65"/>
      <c r="D542" s="67"/>
      <c r="E542" s="68"/>
      <c r="F542" s="69"/>
      <c r="G542" s="67"/>
      <c r="H542" s="67"/>
      <c r="I542" s="70"/>
    </row>
    <row r="543" spans="2:9" s="66" customFormat="1">
      <c r="B543" s="65"/>
      <c r="D543" s="67"/>
      <c r="E543" s="68"/>
      <c r="F543" s="69"/>
      <c r="G543" s="67"/>
      <c r="H543" s="67"/>
      <c r="I543" s="70"/>
    </row>
    <row r="544" spans="2:9" s="66" customFormat="1">
      <c r="B544" s="65"/>
      <c r="D544" s="67"/>
      <c r="E544" s="68"/>
      <c r="F544" s="69"/>
      <c r="G544" s="67"/>
      <c r="H544" s="67"/>
      <c r="I544" s="70"/>
    </row>
    <row r="545" spans="2:9" s="66" customFormat="1">
      <c r="B545" s="65"/>
      <c r="D545" s="67"/>
      <c r="E545" s="68"/>
      <c r="F545" s="69"/>
      <c r="G545" s="67"/>
      <c r="H545" s="67"/>
      <c r="I545" s="70"/>
    </row>
    <row r="546" spans="2:9" s="66" customFormat="1">
      <c r="B546" s="65"/>
      <c r="D546" s="67"/>
      <c r="E546" s="68"/>
      <c r="F546" s="69"/>
      <c r="G546" s="67"/>
      <c r="H546" s="67"/>
      <c r="I546" s="70"/>
    </row>
    <row r="547" spans="2:9" s="66" customFormat="1">
      <c r="B547" s="65"/>
      <c r="D547" s="67"/>
      <c r="E547" s="68"/>
      <c r="F547" s="69"/>
      <c r="G547" s="67"/>
      <c r="H547" s="67"/>
      <c r="I547" s="70"/>
    </row>
    <row r="548" spans="2:9" s="66" customFormat="1">
      <c r="B548" s="65"/>
      <c r="D548" s="67"/>
      <c r="E548" s="68"/>
      <c r="F548" s="69"/>
      <c r="G548" s="67"/>
      <c r="H548" s="67"/>
      <c r="I548" s="70"/>
    </row>
    <row r="549" spans="2:9" s="66" customFormat="1">
      <c r="B549" s="65"/>
      <c r="D549" s="67"/>
      <c r="E549" s="68"/>
      <c r="F549" s="69"/>
      <c r="G549" s="67"/>
      <c r="H549" s="67"/>
      <c r="I549" s="70"/>
    </row>
    <row r="550" spans="2:9" s="66" customFormat="1">
      <c r="B550" s="65"/>
      <c r="D550" s="67"/>
      <c r="E550" s="68"/>
      <c r="F550" s="69"/>
      <c r="G550" s="67"/>
      <c r="H550" s="67"/>
      <c r="I550" s="70"/>
    </row>
    <row r="551" spans="2:9" s="66" customFormat="1">
      <c r="B551" s="65"/>
      <c r="D551" s="67"/>
      <c r="E551" s="68"/>
      <c r="F551" s="69"/>
      <c r="G551" s="67"/>
      <c r="H551" s="67"/>
      <c r="I551" s="70"/>
    </row>
    <row r="552" spans="2:9" s="66" customFormat="1">
      <c r="B552" s="65"/>
      <c r="D552" s="67"/>
      <c r="E552" s="68"/>
      <c r="F552" s="69"/>
      <c r="G552" s="67"/>
      <c r="H552" s="67"/>
      <c r="I552" s="70"/>
    </row>
    <row r="553" spans="2:9" s="66" customFormat="1">
      <c r="B553" s="65"/>
      <c r="D553" s="67"/>
      <c r="E553" s="68"/>
      <c r="F553" s="69"/>
      <c r="G553" s="67"/>
      <c r="H553" s="67"/>
      <c r="I553" s="70"/>
    </row>
    <row r="554" spans="2:9" s="66" customFormat="1">
      <c r="B554" s="65"/>
      <c r="D554" s="67"/>
      <c r="E554" s="68"/>
      <c r="F554" s="69"/>
      <c r="G554" s="67"/>
      <c r="H554" s="67"/>
      <c r="I554" s="70"/>
    </row>
    <row r="555" spans="2:9" s="66" customFormat="1">
      <c r="B555" s="65"/>
      <c r="D555" s="67"/>
      <c r="E555" s="68"/>
      <c r="F555" s="69"/>
      <c r="G555" s="67"/>
      <c r="H555" s="67"/>
      <c r="I555" s="70"/>
    </row>
    <row r="556" spans="2:9" s="66" customFormat="1">
      <c r="B556" s="65"/>
      <c r="D556" s="67"/>
      <c r="E556" s="68"/>
      <c r="F556" s="69"/>
      <c r="G556" s="67"/>
      <c r="H556" s="67"/>
      <c r="I556" s="70"/>
    </row>
    <row r="557" spans="2:9" s="66" customFormat="1">
      <c r="B557" s="65"/>
      <c r="D557" s="67"/>
      <c r="E557" s="68"/>
      <c r="F557" s="69"/>
      <c r="G557" s="67"/>
      <c r="H557" s="67"/>
      <c r="I557" s="70"/>
    </row>
    <row r="558" spans="2:9" s="66" customFormat="1">
      <c r="B558" s="65"/>
      <c r="D558" s="67"/>
      <c r="E558" s="68"/>
      <c r="F558" s="69"/>
      <c r="G558" s="67"/>
      <c r="H558" s="67"/>
      <c r="I558" s="70"/>
    </row>
    <row r="559" spans="2:9" s="66" customFormat="1">
      <c r="B559" s="65"/>
      <c r="D559" s="67"/>
      <c r="E559" s="68"/>
      <c r="F559" s="69"/>
      <c r="G559" s="67"/>
      <c r="H559" s="67"/>
      <c r="I559" s="70"/>
    </row>
    <row r="560" spans="2:9" s="66" customFormat="1">
      <c r="B560" s="65"/>
      <c r="D560" s="67"/>
      <c r="E560" s="68"/>
      <c r="F560" s="69"/>
      <c r="G560" s="67"/>
      <c r="H560" s="67"/>
      <c r="I560" s="70"/>
    </row>
    <row r="561" spans="2:9" s="66" customFormat="1">
      <c r="B561" s="65"/>
      <c r="D561" s="67"/>
      <c r="E561" s="68"/>
      <c r="F561" s="69"/>
      <c r="G561" s="67"/>
      <c r="H561" s="67"/>
      <c r="I561" s="70"/>
    </row>
    <row r="562" spans="2:9" s="66" customFormat="1">
      <c r="B562" s="65"/>
      <c r="D562" s="67"/>
      <c r="E562" s="68"/>
      <c r="F562" s="69"/>
      <c r="G562" s="67"/>
      <c r="H562" s="67"/>
      <c r="I562" s="70"/>
    </row>
    <row r="563" spans="2:9" s="66" customFormat="1">
      <c r="B563" s="65"/>
      <c r="D563" s="67"/>
      <c r="E563" s="68"/>
      <c r="F563" s="69"/>
      <c r="G563" s="67"/>
      <c r="H563" s="67"/>
      <c r="I563" s="70"/>
    </row>
    <row r="564" spans="2:9" s="66" customFormat="1">
      <c r="B564" s="65"/>
      <c r="D564" s="67"/>
      <c r="E564" s="68"/>
      <c r="F564" s="69"/>
      <c r="G564" s="67"/>
      <c r="H564" s="67"/>
      <c r="I564" s="70"/>
    </row>
    <row r="565" spans="2:9" s="66" customFormat="1">
      <c r="B565" s="65"/>
      <c r="D565" s="67"/>
      <c r="E565" s="68"/>
      <c r="F565" s="69"/>
      <c r="G565" s="67"/>
      <c r="H565" s="67"/>
      <c r="I565" s="70"/>
    </row>
    <row r="566" spans="2:9" s="66" customFormat="1">
      <c r="B566" s="65"/>
      <c r="D566" s="67"/>
      <c r="E566" s="68"/>
      <c r="F566" s="69"/>
      <c r="G566" s="67"/>
      <c r="H566" s="67"/>
      <c r="I566" s="70"/>
    </row>
    <row r="567" spans="2:9" s="66" customFormat="1">
      <c r="B567" s="65"/>
      <c r="D567" s="67"/>
      <c r="E567" s="68"/>
      <c r="F567" s="69"/>
      <c r="G567" s="67"/>
      <c r="H567" s="67"/>
      <c r="I567" s="70"/>
    </row>
    <row r="568" spans="2:9" s="66" customFormat="1">
      <c r="B568" s="65"/>
      <c r="D568" s="67"/>
      <c r="E568" s="68"/>
      <c r="F568" s="69"/>
      <c r="G568" s="67"/>
      <c r="H568" s="67"/>
      <c r="I568" s="70"/>
    </row>
    <row r="569" spans="2:9" s="66" customFormat="1">
      <c r="B569" s="65"/>
      <c r="D569" s="67"/>
      <c r="E569" s="68"/>
      <c r="F569" s="69"/>
      <c r="G569" s="67"/>
      <c r="H569" s="67"/>
      <c r="I569" s="70"/>
    </row>
    <row r="570" spans="2:9" s="66" customFormat="1">
      <c r="B570" s="65"/>
      <c r="D570" s="67"/>
      <c r="E570" s="68"/>
      <c r="F570" s="69"/>
      <c r="G570" s="67"/>
      <c r="H570" s="67"/>
      <c r="I570" s="70"/>
    </row>
    <row r="571" spans="2:9" s="66" customFormat="1">
      <c r="B571" s="65"/>
      <c r="D571" s="67"/>
      <c r="E571" s="68"/>
      <c r="F571" s="69"/>
      <c r="G571" s="67"/>
      <c r="H571" s="67"/>
      <c r="I571" s="70"/>
    </row>
    <row r="572" spans="2:9" s="66" customFormat="1">
      <c r="B572" s="65"/>
      <c r="D572" s="67"/>
      <c r="E572" s="68"/>
      <c r="F572" s="69"/>
      <c r="G572" s="67"/>
      <c r="H572" s="67"/>
      <c r="I572" s="70"/>
    </row>
    <row r="573" spans="2:9" s="66" customFormat="1">
      <c r="B573" s="65"/>
      <c r="D573" s="67"/>
      <c r="E573" s="68"/>
      <c r="F573" s="69"/>
      <c r="G573" s="67"/>
      <c r="H573" s="67"/>
      <c r="I573" s="70"/>
    </row>
    <row r="574" spans="2:9" s="66" customFormat="1">
      <c r="B574" s="65"/>
      <c r="D574" s="67"/>
      <c r="E574" s="68"/>
      <c r="F574" s="69"/>
      <c r="G574" s="67"/>
      <c r="H574" s="67"/>
      <c r="I574" s="70"/>
    </row>
    <row r="575" spans="2:9" s="66" customFormat="1">
      <c r="B575" s="65"/>
      <c r="D575" s="67"/>
      <c r="E575" s="68"/>
      <c r="F575" s="69"/>
      <c r="G575" s="67"/>
      <c r="H575" s="67"/>
      <c r="I575" s="70"/>
    </row>
    <row r="576" spans="2:9" s="66" customFormat="1">
      <c r="B576" s="65"/>
      <c r="D576" s="67"/>
      <c r="E576" s="68"/>
      <c r="F576" s="69"/>
      <c r="G576" s="67"/>
      <c r="H576" s="67"/>
      <c r="I576" s="70"/>
    </row>
    <row r="577" spans="2:9" s="66" customFormat="1">
      <c r="B577" s="65"/>
      <c r="D577" s="67"/>
      <c r="E577" s="68"/>
      <c r="F577" s="69"/>
      <c r="G577" s="67"/>
      <c r="H577" s="67"/>
      <c r="I577" s="70"/>
    </row>
    <row r="578" spans="2:9" s="66" customFormat="1">
      <c r="B578" s="65"/>
      <c r="D578" s="67"/>
      <c r="E578" s="68"/>
      <c r="F578" s="69"/>
      <c r="G578" s="67"/>
      <c r="H578" s="67"/>
      <c r="I578" s="70"/>
    </row>
    <row r="579" spans="2:9" s="66" customFormat="1">
      <c r="B579" s="65"/>
      <c r="D579" s="67"/>
      <c r="E579" s="68"/>
      <c r="F579" s="69"/>
      <c r="G579" s="67"/>
      <c r="H579" s="67"/>
      <c r="I579" s="70"/>
    </row>
    <row r="580" spans="2:9" s="66" customFormat="1">
      <c r="B580" s="65"/>
      <c r="D580" s="67"/>
      <c r="E580" s="68"/>
      <c r="F580" s="69"/>
      <c r="G580" s="67"/>
      <c r="H580" s="67"/>
      <c r="I580" s="70"/>
    </row>
    <row r="581" spans="2:9" s="66" customFormat="1">
      <c r="B581" s="65"/>
      <c r="D581" s="67"/>
      <c r="E581" s="68"/>
      <c r="F581" s="69"/>
      <c r="G581" s="67"/>
      <c r="H581" s="67"/>
      <c r="I581" s="70"/>
    </row>
    <row r="582" spans="2:9" s="66" customFormat="1">
      <c r="B582" s="65"/>
      <c r="D582" s="67"/>
      <c r="E582" s="68"/>
      <c r="F582" s="69"/>
      <c r="G582" s="67"/>
      <c r="H582" s="67"/>
      <c r="I582" s="70"/>
    </row>
    <row r="583" spans="2:9" s="66" customFormat="1">
      <c r="B583" s="65"/>
      <c r="D583" s="67"/>
      <c r="E583" s="68"/>
      <c r="F583" s="69"/>
      <c r="G583" s="67"/>
      <c r="H583" s="67"/>
      <c r="I583" s="70"/>
    </row>
    <row r="584" spans="2:9" s="66" customFormat="1">
      <c r="B584" s="65"/>
      <c r="D584" s="67"/>
      <c r="E584" s="68"/>
      <c r="F584" s="69"/>
      <c r="G584" s="67"/>
      <c r="H584" s="67"/>
      <c r="I584" s="70"/>
    </row>
    <row r="585" spans="2:9" s="66" customFormat="1">
      <c r="B585" s="65"/>
      <c r="D585" s="67"/>
      <c r="E585" s="68"/>
      <c r="F585" s="69"/>
      <c r="G585" s="67"/>
      <c r="H585" s="67"/>
      <c r="I585" s="70"/>
    </row>
    <row r="586" spans="2:9" s="66" customFormat="1">
      <c r="B586" s="65"/>
      <c r="D586" s="67"/>
      <c r="E586" s="68"/>
      <c r="F586" s="69"/>
      <c r="G586" s="67"/>
      <c r="H586" s="67"/>
      <c r="I586" s="70"/>
    </row>
    <row r="587" spans="2:9" s="66" customFormat="1">
      <c r="B587" s="65"/>
      <c r="D587" s="67"/>
      <c r="E587" s="68"/>
      <c r="F587" s="69"/>
      <c r="G587" s="67"/>
      <c r="H587" s="67"/>
      <c r="I587" s="70"/>
    </row>
    <row r="588" spans="2:9" s="66" customFormat="1">
      <c r="B588" s="65"/>
      <c r="D588" s="67"/>
      <c r="E588" s="68"/>
      <c r="F588" s="69"/>
      <c r="G588" s="67"/>
      <c r="H588" s="67"/>
      <c r="I588" s="70"/>
    </row>
    <row r="589" spans="2:9" s="66" customFormat="1">
      <c r="B589" s="65"/>
      <c r="D589" s="67"/>
      <c r="E589" s="68"/>
      <c r="F589" s="69"/>
      <c r="G589" s="67"/>
      <c r="H589" s="67"/>
      <c r="I589" s="70"/>
    </row>
    <row r="590" spans="2:9" s="66" customFormat="1">
      <c r="B590" s="65"/>
      <c r="D590" s="67"/>
      <c r="E590" s="68"/>
      <c r="F590" s="69"/>
      <c r="G590" s="67"/>
      <c r="H590" s="67"/>
      <c r="I590" s="70"/>
    </row>
    <row r="591" spans="2:9" s="66" customFormat="1">
      <c r="B591" s="65"/>
      <c r="D591" s="67"/>
      <c r="E591" s="68"/>
      <c r="F591" s="69"/>
      <c r="G591" s="67"/>
      <c r="H591" s="67"/>
      <c r="I591" s="70"/>
    </row>
    <row r="592" spans="2:9" s="66" customFormat="1">
      <c r="B592" s="65"/>
      <c r="D592" s="67"/>
      <c r="E592" s="68"/>
      <c r="F592" s="69"/>
      <c r="G592" s="67"/>
      <c r="H592" s="67"/>
      <c r="I592" s="70"/>
    </row>
    <row r="593" spans="2:9" s="66" customFormat="1">
      <c r="B593" s="65"/>
      <c r="D593" s="67"/>
      <c r="E593" s="68"/>
      <c r="F593" s="69"/>
      <c r="G593" s="67"/>
      <c r="H593" s="67"/>
      <c r="I593" s="70"/>
    </row>
    <row r="594" spans="2:9" s="66" customFormat="1">
      <c r="B594" s="65"/>
      <c r="D594" s="67"/>
      <c r="E594" s="68"/>
      <c r="F594" s="69"/>
      <c r="G594" s="67"/>
      <c r="H594" s="67"/>
      <c r="I594" s="70"/>
    </row>
    <row r="595" spans="2:9" s="66" customFormat="1">
      <c r="B595" s="65"/>
      <c r="D595" s="67"/>
      <c r="E595" s="68"/>
      <c r="F595" s="69"/>
      <c r="G595" s="67"/>
      <c r="H595" s="67"/>
      <c r="I595" s="70"/>
    </row>
    <row r="596" spans="2:9" s="66" customFormat="1">
      <c r="B596" s="65"/>
      <c r="D596" s="67"/>
      <c r="E596" s="68"/>
      <c r="F596" s="69"/>
      <c r="G596" s="67"/>
      <c r="H596" s="67"/>
      <c r="I596" s="70"/>
    </row>
    <row r="597" spans="2:9" s="66" customFormat="1">
      <c r="B597" s="65"/>
      <c r="D597" s="67"/>
      <c r="E597" s="68"/>
      <c r="F597" s="69"/>
      <c r="G597" s="67"/>
      <c r="H597" s="67"/>
      <c r="I597" s="70"/>
    </row>
    <row r="598" spans="2:9" s="66" customFormat="1">
      <c r="B598" s="65"/>
      <c r="D598" s="67"/>
      <c r="E598" s="68"/>
      <c r="F598" s="69"/>
      <c r="G598" s="67"/>
      <c r="H598" s="67"/>
      <c r="I598" s="70"/>
    </row>
    <row r="599" spans="2:9" s="66" customFormat="1">
      <c r="B599" s="65"/>
      <c r="D599" s="67"/>
      <c r="E599" s="68"/>
      <c r="F599" s="69"/>
      <c r="G599" s="67"/>
      <c r="H599" s="67"/>
      <c r="I599" s="70"/>
    </row>
    <row r="600" spans="2:9" s="66" customFormat="1">
      <c r="B600" s="65"/>
      <c r="D600" s="67"/>
      <c r="E600" s="68"/>
      <c r="F600" s="69"/>
      <c r="G600" s="67"/>
      <c r="H600" s="67"/>
      <c r="I600" s="70"/>
    </row>
    <row r="601" spans="2:9" s="66" customFormat="1">
      <c r="B601" s="65"/>
      <c r="D601" s="67"/>
      <c r="E601" s="68"/>
      <c r="F601" s="69"/>
      <c r="G601" s="67"/>
      <c r="H601" s="67"/>
      <c r="I601" s="70"/>
    </row>
    <row r="602" spans="2:9" s="66" customFormat="1">
      <c r="B602" s="65"/>
      <c r="D602" s="67"/>
      <c r="E602" s="68"/>
      <c r="F602" s="69"/>
      <c r="G602" s="67"/>
      <c r="H602" s="67"/>
      <c r="I602" s="70"/>
    </row>
    <row r="603" spans="2:9" s="66" customFormat="1">
      <c r="B603" s="65"/>
      <c r="D603" s="67"/>
      <c r="E603" s="68"/>
      <c r="F603" s="69"/>
      <c r="G603" s="67"/>
      <c r="H603" s="67"/>
      <c r="I603" s="70"/>
    </row>
    <row r="604" spans="2:9" s="66" customFormat="1">
      <c r="B604" s="65"/>
      <c r="D604" s="67"/>
      <c r="E604" s="68"/>
      <c r="F604" s="69"/>
      <c r="G604" s="67"/>
      <c r="H604" s="67"/>
      <c r="I604" s="70"/>
    </row>
    <row r="605" spans="2:9" s="66" customFormat="1">
      <c r="B605" s="65"/>
      <c r="D605" s="67"/>
      <c r="E605" s="68"/>
      <c r="F605" s="69"/>
      <c r="G605" s="67"/>
      <c r="H605" s="67"/>
      <c r="I605" s="70"/>
    </row>
    <row r="606" spans="2:9" s="66" customFormat="1">
      <c r="B606" s="65"/>
      <c r="D606" s="67"/>
      <c r="E606" s="68"/>
      <c r="F606" s="69"/>
      <c r="G606" s="67"/>
      <c r="H606" s="67"/>
      <c r="I606" s="70"/>
    </row>
    <row r="607" spans="2:9" s="66" customFormat="1">
      <c r="B607" s="65"/>
      <c r="D607" s="67"/>
      <c r="E607" s="68"/>
      <c r="F607" s="69"/>
      <c r="G607" s="67"/>
      <c r="H607" s="67"/>
      <c r="I607" s="70"/>
    </row>
    <row r="608" spans="2:9" s="66" customFormat="1">
      <c r="B608" s="65"/>
      <c r="D608" s="67"/>
      <c r="E608" s="68"/>
      <c r="F608" s="69"/>
      <c r="G608" s="67"/>
      <c r="H608" s="67"/>
      <c r="I608" s="70"/>
    </row>
    <row r="609" spans="2:9" s="66" customFormat="1">
      <c r="B609" s="65"/>
      <c r="D609" s="67"/>
      <c r="E609" s="68"/>
      <c r="F609" s="69"/>
      <c r="G609" s="67"/>
      <c r="H609" s="67"/>
      <c r="I609" s="70"/>
    </row>
    <row r="610" spans="2:9" s="66" customFormat="1">
      <c r="B610" s="65"/>
      <c r="D610" s="67"/>
      <c r="E610" s="68"/>
      <c r="F610" s="69"/>
      <c r="G610" s="67"/>
      <c r="H610" s="67"/>
      <c r="I610" s="70"/>
    </row>
    <row r="611" spans="2:9" s="66" customFormat="1">
      <c r="B611" s="65"/>
      <c r="D611" s="67"/>
      <c r="E611" s="68"/>
      <c r="F611" s="69"/>
      <c r="G611" s="67"/>
      <c r="H611" s="67"/>
      <c r="I611" s="70"/>
    </row>
    <row r="612" spans="2:9" s="66" customFormat="1">
      <c r="B612" s="65"/>
      <c r="D612" s="67"/>
      <c r="E612" s="68"/>
      <c r="F612" s="69"/>
      <c r="G612" s="67"/>
      <c r="H612" s="67"/>
      <c r="I612" s="70"/>
    </row>
    <row r="613" spans="2:9" s="66" customFormat="1">
      <c r="B613" s="65"/>
      <c r="D613" s="67"/>
      <c r="E613" s="68"/>
      <c r="F613" s="69"/>
      <c r="G613" s="67"/>
      <c r="H613" s="67"/>
      <c r="I613" s="70"/>
    </row>
    <row r="614" spans="2:9" s="66" customFormat="1">
      <c r="B614" s="65"/>
      <c r="D614" s="67"/>
      <c r="E614" s="68"/>
      <c r="F614" s="69"/>
      <c r="G614" s="67"/>
      <c r="H614" s="67"/>
      <c r="I614" s="70"/>
    </row>
    <row r="615" spans="2:9" s="66" customFormat="1">
      <c r="B615" s="65"/>
      <c r="D615" s="67"/>
      <c r="E615" s="68"/>
      <c r="F615" s="69"/>
      <c r="G615" s="67"/>
      <c r="H615" s="67"/>
      <c r="I615" s="70"/>
    </row>
    <row r="616" spans="2:9" s="66" customFormat="1">
      <c r="B616" s="65"/>
      <c r="D616" s="67"/>
      <c r="E616" s="68"/>
      <c r="F616" s="69"/>
      <c r="G616" s="67"/>
      <c r="H616" s="67"/>
      <c r="I616" s="70"/>
    </row>
    <row r="617" spans="2:9" s="66" customFormat="1">
      <c r="B617" s="65"/>
      <c r="D617" s="67"/>
      <c r="E617" s="68"/>
      <c r="F617" s="69"/>
      <c r="G617" s="67"/>
      <c r="H617" s="67"/>
      <c r="I617" s="70"/>
    </row>
    <row r="618" spans="2:9" s="66" customFormat="1">
      <c r="B618" s="65"/>
      <c r="D618" s="67"/>
      <c r="E618" s="68"/>
      <c r="F618" s="69"/>
      <c r="G618" s="67"/>
      <c r="H618" s="67"/>
      <c r="I618" s="70"/>
    </row>
    <row r="619" spans="2:9" s="66" customFormat="1">
      <c r="B619" s="65"/>
      <c r="D619" s="67"/>
      <c r="E619" s="68"/>
      <c r="F619" s="69"/>
      <c r="G619" s="67"/>
      <c r="H619" s="67"/>
      <c r="I619" s="70"/>
    </row>
    <row r="620" spans="2:9" s="66" customFormat="1">
      <c r="B620" s="65"/>
      <c r="D620" s="67"/>
      <c r="E620" s="68"/>
      <c r="F620" s="69"/>
      <c r="G620" s="67"/>
      <c r="H620" s="67"/>
      <c r="I620" s="70"/>
    </row>
    <row r="621" spans="2:9" s="66" customFormat="1">
      <c r="B621" s="65"/>
      <c r="D621" s="67"/>
      <c r="E621" s="68"/>
      <c r="F621" s="69"/>
      <c r="G621" s="67"/>
      <c r="H621" s="67"/>
      <c r="I621" s="70"/>
    </row>
    <row r="622" spans="2:9" s="66" customFormat="1">
      <c r="B622" s="65"/>
      <c r="D622" s="67"/>
      <c r="E622" s="68"/>
      <c r="F622" s="69"/>
      <c r="G622" s="67"/>
      <c r="H622" s="67"/>
      <c r="I622" s="70"/>
    </row>
    <row r="623" spans="2:9" s="66" customFormat="1">
      <c r="B623" s="65"/>
      <c r="D623" s="67"/>
      <c r="E623" s="68"/>
      <c r="F623" s="69"/>
      <c r="G623" s="67"/>
      <c r="H623" s="67"/>
      <c r="I623" s="70"/>
    </row>
    <row r="624" spans="2:9" s="66" customFormat="1">
      <c r="B624" s="65"/>
      <c r="D624" s="67"/>
      <c r="E624" s="68"/>
      <c r="F624" s="69"/>
      <c r="G624" s="67"/>
      <c r="H624" s="67"/>
      <c r="I624" s="70"/>
    </row>
    <row r="625" spans="2:9" s="66" customFormat="1">
      <c r="B625" s="65"/>
      <c r="D625" s="67"/>
      <c r="E625" s="68"/>
      <c r="F625" s="69"/>
      <c r="G625" s="67"/>
      <c r="H625" s="67"/>
      <c r="I625" s="70"/>
    </row>
    <row r="626" spans="2:9" s="66" customFormat="1">
      <c r="B626" s="65"/>
      <c r="D626" s="67"/>
      <c r="E626" s="68"/>
      <c r="F626" s="69"/>
      <c r="G626" s="67"/>
      <c r="H626" s="67"/>
      <c r="I626" s="70"/>
    </row>
    <row r="627" spans="2:9" s="66" customFormat="1">
      <c r="B627" s="65"/>
      <c r="D627" s="67"/>
      <c r="E627" s="68"/>
      <c r="F627" s="69"/>
      <c r="G627" s="67"/>
      <c r="H627" s="67"/>
      <c r="I627" s="70"/>
    </row>
    <row r="628" spans="2:9" s="66" customFormat="1">
      <c r="B628" s="65"/>
      <c r="D628" s="67"/>
      <c r="E628" s="68"/>
      <c r="F628" s="69"/>
      <c r="G628" s="67"/>
      <c r="H628" s="67"/>
      <c r="I628" s="70"/>
    </row>
    <row r="629" spans="2:9" s="66" customFormat="1">
      <c r="B629" s="65"/>
      <c r="D629" s="67"/>
      <c r="E629" s="68"/>
      <c r="F629" s="69"/>
      <c r="G629" s="67"/>
      <c r="H629" s="67"/>
      <c r="I629" s="70"/>
    </row>
    <row r="630" spans="2:9" s="66" customFormat="1">
      <c r="B630" s="65"/>
      <c r="D630" s="67"/>
      <c r="E630" s="68"/>
      <c r="F630" s="69"/>
      <c r="G630" s="67"/>
      <c r="H630" s="67"/>
      <c r="I630" s="70"/>
    </row>
    <row r="631" spans="2:9" s="66" customFormat="1">
      <c r="B631" s="65"/>
      <c r="D631" s="67"/>
      <c r="E631" s="68"/>
      <c r="F631" s="69"/>
      <c r="G631" s="67"/>
      <c r="H631" s="67"/>
      <c r="I631" s="70"/>
    </row>
    <row r="632" spans="2:9" s="66" customFormat="1">
      <c r="B632" s="65"/>
      <c r="D632" s="67"/>
      <c r="E632" s="68"/>
      <c r="F632" s="69"/>
      <c r="G632" s="67"/>
      <c r="H632" s="67"/>
      <c r="I632" s="70"/>
    </row>
    <row r="633" spans="2:9" s="66" customFormat="1">
      <c r="B633" s="65"/>
      <c r="D633" s="67"/>
      <c r="E633" s="68"/>
      <c r="F633" s="69"/>
      <c r="G633" s="67"/>
      <c r="H633" s="67"/>
      <c r="I633" s="70"/>
    </row>
    <row r="634" spans="2:9" s="66" customFormat="1">
      <c r="B634" s="65"/>
      <c r="D634" s="67"/>
      <c r="E634" s="68"/>
      <c r="F634" s="69"/>
      <c r="G634" s="67"/>
      <c r="H634" s="67"/>
      <c r="I634" s="70"/>
    </row>
    <row r="635" spans="2:9" s="66" customFormat="1">
      <c r="B635" s="65"/>
      <c r="D635" s="67"/>
      <c r="E635" s="68"/>
      <c r="F635" s="69"/>
      <c r="G635" s="67"/>
      <c r="H635" s="67"/>
      <c r="I635" s="70"/>
    </row>
    <row r="636" spans="2:9" s="66" customFormat="1">
      <c r="B636" s="65"/>
      <c r="D636" s="67"/>
      <c r="E636" s="68"/>
      <c r="F636" s="69"/>
      <c r="G636" s="67"/>
      <c r="H636" s="67"/>
      <c r="I636" s="70"/>
    </row>
    <row r="637" spans="2:9" s="66" customFormat="1">
      <c r="B637" s="65"/>
      <c r="D637" s="67"/>
      <c r="E637" s="68"/>
      <c r="F637" s="69"/>
      <c r="G637" s="67"/>
      <c r="H637" s="67"/>
      <c r="I637" s="70"/>
    </row>
    <row r="638" spans="2:9" s="66" customFormat="1">
      <c r="B638" s="65"/>
      <c r="D638" s="67"/>
      <c r="E638" s="68"/>
      <c r="F638" s="69"/>
      <c r="G638" s="67"/>
      <c r="H638" s="67"/>
      <c r="I638" s="70"/>
    </row>
    <row r="639" spans="2:9" s="66" customFormat="1">
      <c r="B639" s="65"/>
      <c r="D639" s="67"/>
      <c r="E639" s="68"/>
      <c r="F639" s="69"/>
      <c r="G639" s="67"/>
      <c r="H639" s="67"/>
      <c r="I639" s="70"/>
    </row>
    <row r="640" spans="2:9" s="66" customFormat="1">
      <c r="B640" s="65"/>
      <c r="D640" s="67"/>
      <c r="E640" s="68"/>
      <c r="F640" s="69"/>
      <c r="G640" s="67"/>
      <c r="H640" s="67"/>
      <c r="I640" s="70"/>
    </row>
    <row r="641" spans="2:9" s="66" customFormat="1">
      <c r="B641" s="65"/>
      <c r="D641" s="67"/>
      <c r="E641" s="68"/>
      <c r="F641" s="69"/>
      <c r="G641" s="67"/>
      <c r="H641" s="67"/>
      <c r="I641" s="70"/>
    </row>
    <row r="642" spans="2:9" s="66" customFormat="1">
      <c r="B642" s="65"/>
      <c r="D642" s="67"/>
      <c r="E642" s="68"/>
      <c r="F642" s="69"/>
      <c r="G642" s="67"/>
      <c r="H642" s="67"/>
      <c r="I642" s="70"/>
    </row>
    <row r="643" spans="2:9" s="66" customFormat="1">
      <c r="B643" s="65"/>
      <c r="D643" s="67"/>
      <c r="E643" s="68"/>
      <c r="F643" s="69"/>
      <c r="G643" s="67"/>
      <c r="H643" s="67"/>
      <c r="I643" s="70"/>
    </row>
    <row r="644" spans="2:9" s="66" customFormat="1">
      <c r="B644" s="65"/>
      <c r="D644" s="67"/>
      <c r="E644" s="68"/>
      <c r="F644" s="69"/>
      <c r="G644" s="67"/>
      <c r="H644" s="67"/>
      <c r="I644" s="70"/>
    </row>
    <row r="645" spans="2:9" s="66" customFormat="1">
      <c r="B645" s="65"/>
      <c r="D645" s="67"/>
      <c r="E645" s="68"/>
      <c r="F645" s="69"/>
      <c r="G645" s="67"/>
      <c r="H645" s="67"/>
      <c r="I645" s="70"/>
    </row>
    <row r="646" spans="2:9" s="66" customFormat="1">
      <c r="B646" s="65"/>
      <c r="D646" s="67"/>
      <c r="E646" s="68"/>
      <c r="F646" s="69"/>
      <c r="G646" s="67"/>
      <c r="H646" s="67"/>
      <c r="I646" s="70"/>
    </row>
    <row r="647" spans="2:9" s="66" customFormat="1">
      <c r="B647" s="65"/>
      <c r="D647" s="67"/>
      <c r="E647" s="68"/>
      <c r="F647" s="69"/>
      <c r="G647" s="67"/>
      <c r="H647" s="67"/>
      <c r="I647" s="70"/>
    </row>
    <row r="648" spans="2:9" s="66" customFormat="1">
      <c r="B648" s="65"/>
      <c r="D648" s="67"/>
      <c r="E648" s="68"/>
      <c r="F648" s="69"/>
      <c r="G648" s="67"/>
      <c r="H648" s="67"/>
      <c r="I648" s="70"/>
    </row>
    <row r="649" spans="2:9" s="66" customFormat="1">
      <c r="B649" s="65"/>
      <c r="D649" s="67"/>
      <c r="E649" s="68"/>
      <c r="F649" s="69"/>
      <c r="G649" s="67"/>
      <c r="H649" s="67"/>
      <c r="I649" s="70"/>
    </row>
    <row r="650" spans="2:9" s="66" customFormat="1">
      <c r="B650" s="65"/>
      <c r="D650" s="67"/>
      <c r="E650" s="68"/>
      <c r="F650" s="69"/>
      <c r="G650" s="67"/>
      <c r="H650" s="67"/>
      <c r="I650" s="70"/>
    </row>
    <row r="651" spans="2:9" s="66" customFormat="1">
      <c r="B651" s="65"/>
      <c r="D651" s="67"/>
      <c r="E651" s="68"/>
      <c r="F651" s="69"/>
      <c r="G651" s="67"/>
      <c r="H651" s="67"/>
      <c r="I651" s="70"/>
    </row>
    <row r="652" spans="2:9" s="66" customFormat="1">
      <c r="B652" s="65"/>
      <c r="D652" s="67"/>
      <c r="E652" s="68"/>
      <c r="F652" s="69"/>
      <c r="G652" s="67"/>
      <c r="H652" s="67"/>
      <c r="I652" s="70"/>
    </row>
    <row r="653" spans="2:9" s="66" customFormat="1">
      <c r="B653" s="65"/>
      <c r="D653" s="67"/>
      <c r="E653" s="68"/>
      <c r="F653" s="69"/>
      <c r="G653" s="67"/>
      <c r="H653" s="67"/>
      <c r="I653" s="70"/>
    </row>
    <row r="654" spans="2:9" s="66" customFormat="1">
      <c r="B654" s="65"/>
      <c r="D654" s="67"/>
      <c r="E654" s="68"/>
      <c r="F654" s="69"/>
      <c r="G654" s="67"/>
      <c r="H654" s="67"/>
      <c r="I654" s="70"/>
    </row>
    <row r="655" spans="2:9" s="66" customFormat="1">
      <c r="B655" s="65"/>
      <c r="D655" s="67"/>
      <c r="E655" s="68"/>
      <c r="F655" s="69"/>
      <c r="G655" s="67"/>
      <c r="H655" s="67"/>
      <c r="I655" s="70"/>
    </row>
    <row r="656" spans="2:9" s="66" customFormat="1">
      <c r="B656" s="65"/>
      <c r="D656" s="67"/>
      <c r="E656" s="68"/>
      <c r="F656" s="69"/>
      <c r="G656" s="67"/>
      <c r="H656" s="67"/>
      <c r="I656" s="70"/>
    </row>
    <row r="657" spans="2:9" s="66" customFormat="1">
      <c r="B657" s="65"/>
      <c r="D657" s="67"/>
      <c r="E657" s="68"/>
      <c r="F657" s="69"/>
      <c r="G657" s="67"/>
      <c r="H657" s="67"/>
      <c r="I657" s="70"/>
    </row>
    <row r="658" spans="2:9" s="66" customFormat="1">
      <c r="B658" s="65"/>
      <c r="D658" s="67"/>
      <c r="E658" s="68"/>
      <c r="F658" s="69"/>
      <c r="G658" s="67"/>
      <c r="H658" s="67"/>
      <c r="I658" s="70"/>
    </row>
    <row r="659" spans="2:9" s="66" customFormat="1">
      <c r="B659" s="65"/>
      <c r="D659" s="67"/>
      <c r="E659" s="68"/>
      <c r="F659" s="69"/>
      <c r="G659" s="67"/>
      <c r="H659" s="67"/>
      <c r="I659" s="70"/>
    </row>
    <row r="660" spans="2:9" s="66" customFormat="1">
      <c r="B660" s="65"/>
      <c r="D660" s="67"/>
      <c r="E660" s="68"/>
      <c r="F660" s="69"/>
      <c r="G660" s="67"/>
      <c r="H660" s="67"/>
      <c r="I660" s="70"/>
    </row>
    <row r="661" spans="2:9" s="66" customFormat="1">
      <c r="B661" s="65"/>
      <c r="D661" s="67"/>
      <c r="E661" s="68"/>
      <c r="F661" s="69"/>
      <c r="G661" s="67"/>
      <c r="H661" s="67"/>
      <c r="I661" s="70"/>
    </row>
    <row r="662" spans="2:9" s="66" customFormat="1">
      <c r="B662" s="65"/>
      <c r="D662" s="67"/>
      <c r="E662" s="68"/>
      <c r="F662" s="69"/>
      <c r="G662" s="67"/>
      <c r="H662" s="67"/>
      <c r="I662" s="70"/>
    </row>
    <row r="663" spans="2:9" s="66" customFormat="1">
      <c r="B663" s="65"/>
      <c r="D663" s="67"/>
      <c r="E663" s="68"/>
      <c r="F663" s="69"/>
      <c r="G663" s="67"/>
      <c r="H663" s="67"/>
      <c r="I663" s="70"/>
    </row>
    <row r="664" spans="2:9" s="66" customFormat="1">
      <c r="B664" s="65"/>
      <c r="D664" s="67"/>
      <c r="E664" s="68"/>
      <c r="F664" s="69"/>
      <c r="G664" s="67"/>
      <c r="H664" s="67"/>
      <c r="I664" s="70"/>
    </row>
    <row r="665" spans="2:9" s="66" customFormat="1">
      <c r="B665" s="65"/>
      <c r="D665" s="67"/>
      <c r="E665" s="68"/>
      <c r="F665" s="69"/>
      <c r="G665" s="67"/>
      <c r="H665" s="67"/>
      <c r="I665" s="70"/>
    </row>
    <row r="666" spans="2:9" s="66" customFormat="1">
      <c r="B666" s="65"/>
      <c r="D666" s="67"/>
      <c r="E666" s="68"/>
      <c r="F666" s="69"/>
      <c r="G666" s="67"/>
      <c r="H666" s="67"/>
      <c r="I666" s="70"/>
    </row>
    <row r="667" spans="2:9" s="66" customFormat="1">
      <c r="B667" s="65"/>
      <c r="D667" s="67"/>
      <c r="E667" s="68"/>
      <c r="F667" s="69"/>
      <c r="G667" s="67"/>
      <c r="H667" s="67"/>
      <c r="I667" s="70"/>
    </row>
    <row r="668" spans="2:9" s="66" customFormat="1">
      <c r="B668" s="65"/>
      <c r="D668" s="67"/>
      <c r="E668" s="68"/>
      <c r="F668" s="69"/>
      <c r="G668" s="67"/>
      <c r="H668" s="67"/>
      <c r="I668" s="70"/>
    </row>
    <row r="669" spans="2:9" s="66" customFormat="1">
      <c r="B669" s="65"/>
      <c r="D669" s="67"/>
      <c r="E669" s="68"/>
      <c r="F669" s="69"/>
      <c r="G669" s="67"/>
      <c r="H669" s="67"/>
      <c r="I669" s="70"/>
    </row>
    <row r="670" spans="2:9" s="66" customFormat="1">
      <c r="B670" s="65"/>
      <c r="D670" s="67"/>
      <c r="E670" s="68"/>
      <c r="F670" s="69"/>
      <c r="G670" s="67"/>
      <c r="H670" s="67"/>
      <c r="I670" s="70"/>
    </row>
    <row r="671" spans="2:9" s="66" customFormat="1">
      <c r="B671" s="65"/>
      <c r="D671" s="67"/>
      <c r="E671" s="68"/>
      <c r="F671" s="69"/>
      <c r="G671" s="67"/>
      <c r="H671" s="67"/>
      <c r="I671" s="70"/>
    </row>
    <row r="672" spans="2:9" s="66" customFormat="1">
      <c r="B672" s="65"/>
      <c r="D672" s="67"/>
      <c r="E672" s="68"/>
      <c r="F672" s="69"/>
      <c r="G672" s="67"/>
      <c r="H672" s="67"/>
      <c r="I672" s="70"/>
    </row>
    <row r="673" spans="2:9" s="66" customFormat="1">
      <c r="B673" s="65"/>
      <c r="D673" s="67"/>
      <c r="E673" s="68"/>
      <c r="F673" s="69"/>
      <c r="G673" s="67"/>
      <c r="H673" s="67"/>
      <c r="I673" s="70"/>
    </row>
    <row r="674" spans="2:9" s="66" customFormat="1">
      <c r="B674" s="65"/>
      <c r="D674" s="67"/>
      <c r="E674" s="68"/>
      <c r="F674" s="69"/>
      <c r="G674" s="67"/>
      <c r="H674" s="67"/>
      <c r="I674" s="70"/>
    </row>
    <row r="675" spans="2:9" s="66" customFormat="1">
      <c r="B675" s="65"/>
      <c r="D675" s="67"/>
      <c r="E675" s="68"/>
      <c r="F675" s="69"/>
      <c r="G675" s="67"/>
      <c r="H675" s="67"/>
      <c r="I675" s="70"/>
    </row>
    <row r="676" spans="2:9" s="66" customFormat="1">
      <c r="B676" s="65"/>
      <c r="D676" s="67"/>
      <c r="E676" s="68"/>
      <c r="F676" s="69"/>
      <c r="G676" s="67"/>
      <c r="H676" s="67"/>
      <c r="I676" s="70"/>
    </row>
    <row r="677" spans="2:9" s="66" customFormat="1">
      <c r="B677" s="65"/>
      <c r="D677" s="67"/>
      <c r="E677" s="68"/>
      <c r="F677" s="69"/>
      <c r="G677" s="67"/>
      <c r="H677" s="67"/>
      <c r="I677" s="70"/>
    </row>
    <row r="678" spans="2:9" s="66" customFormat="1">
      <c r="B678" s="65"/>
      <c r="D678" s="67"/>
      <c r="E678" s="68"/>
      <c r="F678" s="69"/>
      <c r="G678" s="67"/>
      <c r="H678" s="67"/>
      <c r="I678" s="70"/>
    </row>
    <row r="679" spans="2:9" s="66" customFormat="1">
      <c r="B679" s="65"/>
      <c r="D679" s="67"/>
      <c r="E679" s="68"/>
      <c r="F679" s="69"/>
      <c r="G679" s="67"/>
      <c r="H679" s="67"/>
      <c r="I679" s="70"/>
    </row>
    <row r="680" spans="2:9" s="66" customFormat="1">
      <c r="B680" s="65"/>
      <c r="D680" s="67"/>
      <c r="E680" s="68"/>
      <c r="F680" s="69"/>
      <c r="G680" s="67"/>
      <c r="H680" s="67"/>
      <c r="I680" s="70"/>
    </row>
    <row r="681" spans="2:9" s="66" customFormat="1">
      <c r="B681" s="65"/>
      <c r="D681" s="67"/>
      <c r="E681" s="68"/>
      <c r="F681" s="69"/>
      <c r="G681" s="67"/>
      <c r="H681" s="67"/>
      <c r="I681" s="70"/>
    </row>
    <row r="682" spans="2:9" s="66" customFormat="1">
      <c r="B682" s="65"/>
      <c r="D682" s="67"/>
      <c r="E682" s="68"/>
      <c r="F682" s="69"/>
      <c r="G682" s="67"/>
      <c r="H682" s="67"/>
      <c r="I682" s="70"/>
    </row>
    <row r="683" spans="2:9" s="66" customFormat="1">
      <c r="B683" s="65"/>
      <c r="D683" s="67"/>
      <c r="E683" s="68"/>
      <c r="F683" s="69"/>
      <c r="G683" s="67"/>
      <c r="H683" s="67"/>
      <c r="I683" s="70"/>
    </row>
    <row r="684" spans="2:9" s="66" customFormat="1">
      <c r="B684" s="65"/>
      <c r="D684" s="67"/>
      <c r="E684" s="68"/>
      <c r="F684" s="69"/>
      <c r="G684" s="67"/>
      <c r="H684" s="67"/>
      <c r="I684" s="70"/>
    </row>
    <row r="685" spans="2:9" s="66" customFormat="1">
      <c r="B685" s="65"/>
      <c r="D685" s="67"/>
      <c r="E685" s="68"/>
      <c r="F685" s="69"/>
      <c r="G685" s="67"/>
      <c r="H685" s="67"/>
      <c r="I685" s="70"/>
    </row>
    <row r="686" spans="2:9" s="66" customFormat="1">
      <c r="B686" s="65"/>
      <c r="D686" s="67"/>
      <c r="E686" s="68"/>
      <c r="F686" s="69"/>
      <c r="G686" s="67"/>
      <c r="H686" s="67"/>
      <c r="I686" s="70"/>
    </row>
    <row r="687" spans="2:9" s="66" customFormat="1">
      <c r="B687" s="65"/>
      <c r="D687" s="67"/>
      <c r="E687" s="68"/>
      <c r="F687" s="69"/>
      <c r="G687" s="67"/>
      <c r="H687" s="67"/>
      <c r="I687" s="70"/>
    </row>
    <row r="688" spans="2:9" s="66" customFormat="1">
      <c r="B688" s="65"/>
      <c r="D688" s="67"/>
      <c r="E688" s="68"/>
      <c r="F688" s="69"/>
      <c r="G688" s="67"/>
      <c r="H688" s="67"/>
      <c r="I688" s="70"/>
    </row>
    <row r="689" spans="2:9" s="66" customFormat="1">
      <c r="B689" s="65"/>
      <c r="D689" s="67"/>
      <c r="E689" s="68"/>
      <c r="F689" s="69"/>
      <c r="G689" s="67"/>
      <c r="H689" s="67"/>
      <c r="I689" s="70"/>
    </row>
    <row r="690" spans="2:9" s="66" customFormat="1">
      <c r="B690" s="65"/>
      <c r="D690" s="67"/>
      <c r="E690" s="68"/>
      <c r="F690" s="69"/>
      <c r="G690" s="67"/>
      <c r="H690" s="67"/>
      <c r="I690" s="70"/>
    </row>
    <row r="691" spans="2:9" s="66" customFormat="1">
      <c r="B691" s="65"/>
      <c r="D691" s="67"/>
      <c r="E691" s="68"/>
      <c r="F691" s="69"/>
      <c r="G691" s="67"/>
      <c r="H691" s="67"/>
      <c r="I691" s="70"/>
    </row>
    <row r="692" spans="2:9" s="66" customFormat="1">
      <c r="B692" s="65"/>
      <c r="D692" s="67"/>
      <c r="E692" s="68"/>
      <c r="F692" s="69"/>
      <c r="G692" s="67"/>
      <c r="H692" s="67"/>
      <c r="I692" s="70"/>
    </row>
    <row r="693" spans="2:9" s="66" customFormat="1">
      <c r="B693" s="65"/>
      <c r="D693" s="67"/>
      <c r="E693" s="68"/>
      <c r="F693" s="69"/>
      <c r="G693" s="67"/>
      <c r="H693" s="67"/>
      <c r="I693" s="70"/>
    </row>
    <row r="694" spans="2:9" s="66" customFormat="1">
      <c r="B694" s="65"/>
      <c r="D694" s="67"/>
      <c r="E694" s="68"/>
      <c r="F694" s="69"/>
      <c r="G694" s="67"/>
      <c r="H694" s="67"/>
      <c r="I694" s="70"/>
    </row>
    <row r="695" spans="2:9" s="66" customFormat="1">
      <c r="B695" s="65"/>
      <c r="D695" s="67"/>
      <c r="E695" s="68"/>
      <c r="F695" s="69"/>
      <c r="G695" s="67"/>
      <c r="H695" s="67"/>
      <c r="I695" s="70"/>
    </row>
    <row r="696" spans="2:9" s="66" customFormat="1">
      <c r="B696" s="65"/>
      <c r="D696" s="67"/>
      <c r="E696" s="68"/>
      <c r="F696" s="69"/>
      <c r="G696" s="67"/>
      <c r="H696" s="67"/>
      <c r="I696" s="70"/>
    </row>
    <row r="697" spans="2:9" s="66" customFormat="1">
      <c r="B697" s="65"/>
      <c r="D697" s="67"/>
      <c r="E697" s="68"/>
      <c r="F697" s="69"/>
      <c r="G697" s="67"/>
      <c r="H697" s="67"/>
      <c r="I697" s="70"/>
    </row>
    <row r="698" spans="2:9" s="66" customFormat="1">
      <c r="B698" s="65"/>
      <c r="D698" s="67"/>
      <c r="E698" s="68"/>
      <c r="F698" s="69"/>
      <c r="G698" s="67"/>
      <c r="H698" s="67"/>
      <c r="I698" s="70"/>
    </row>
    <row r="699" spans="2:9" s="66" customFormat="1">
      <c r="B699" s="65"/>
      <c r="D699" s="67"/>
      <c r="E699" s="68"/>
      <c r="F699" s="69"/>
      <c r="G699" s="67"/>
      <c r="H699" s="67"/>
      <c r="I699" s="70"/>
    </row>
    <row r="700" spans="2:9" s="66" customFormat="1">
      <c r="B700" s="65"/>
      <c r="D700" s="67"/>
      <c r="E700" s="68"/>
      <c r="F700" s="69"/>
      <c r="G700" s="67"/>
      <c r="H700" s="67"/>
      <c r="I700" s="70"/>
    </row>
    <row r="701" spans="2:9" s="66" customFormat="1">
      <c r="B701" s="65"/>
      <c r="D701" s="67"/>
      <c r="E701" s="68"/>
      <c r="F701" s="69"/>
      <c r="G701" s="67"/>
      <c r="H701" s="67"/>
      <c r="I701" s="70"/>
    </row>
    <row r="702" spans="2:9" s="66" customFormat="1">
      <c r="B702" s="65"/>
      <c r="D702" s="67"/>
      <c r="E702" s="68"/>
      <c r="F702" s="69"/>
      <c r="G702" s="67"/>
      <c r="H702" s="67"/>
      <c r="I702" s="70"/>
    </row>
    <row r="703" spans="2:9" s="66" customFormat="1">
      <c r="B703" s="65"/>
      <c r="D703" s="67"/>
      <c r="E703" s="68"/>
      <c r="F703" s="69"/>
      <c r="G703" s="67"/>
      <c r="H703" s="67"/>
      <c r="I703" s="70"/>
    </row>
    <row r="704" spans="2:9" s="66" customFormat="1">
      <c r="B704" s="65"/>
      <c r="D704" s="67"/>
      <c r="E704" s="68"/>
      <c r="F704" s="69"/>
      <c r="G704" s="67"/>
      <c r="H704" s="67"/>
      <c r="I704" s="70"/>
    </row>
    <row r="705" spans="2:9" s="66" customFormat="1">
      <c r="B705" s="65"/>
      <c r="D705" s="67"/>
      <c r="E705" s="68"/>
      <c r="F705" s="69"/>
      <c r="G705" s="67"/>
      <c r="H705" s="67"/>
      <c r="I705" s="70"/>
    </row>
    <row r="706" spans="2:9" s="66" customFormat="1">
      <c r="B706" s="65"/>
      <c r="D706" s="67"/>
      <c r="E706" s="68"/>
      <c r="F706" s="69"/>
      <c r="G706" s="67"/>
      <c r="H706" s="67"/>
      <c r="I706" s="70"/>
    </row>
    <row r="707" spans="2:9" s="66" customFormat="1">
      <c r="B707" s="65"/>
      <c r="D707" s="67"/>
      <c r="E707" s="68"/>
      <c r="F707" s="69"/>
      <c r="G707" s="67"/>
      <c r="H707" s="67"/>
      <c r="I707" s="70"/>
    </row>
    <row r="708" spans="2:9" s="66" customFormat="1">
      <c r="B708" s="65"/>
      <c r="D708" s="67"/>
      <c r="E708" s="68"/>
      <c r="F708" s="69"/>
      <c r="G708" s="67"/>
      <c r="H708" s="67"/>
      <c r="I708" s="70"/>
    </row>
    <row r="709" spans="2:9" s="66" customFormat="1">
      <c r="B709" s="65"/>
      <c r="D709" s="67"/>
      <c r="E709" s="68"/>
      <c r="F709" s="69"/>
      <c r="G709" s="67"/>
      <c r="H709" s="67"/>
      <c r="I709" s="70"/>
    </row>
    <row r="710" spans="2:9" s="66" customFormat="1">
      <c r="B710" s="65"/>
      <c r="D710" s="67"/>
      <c r="E710" s="68"/>
      <c r="F710" s="69"/>
      <c r="G710" s="67"/>
      <c r="H710" s="67"/>
      <c r="I710" s="70"/>
    </row>
    <row r="711" spans="2:9" s="66" customFormat="1">
      <c r="B711" s="65"/>
      <c r="D711" s="67"/>
      <c r="E711" s="68"/>
      <c r="F711" s="69"/>
      <c r="G711" s="67"/>
      <c r="H711" s="67"/>
      <c r="I711" s="70"/>
    </row>
    <row r="712" spans="2:9" s="66" customFormat="1">
      <c r="B712" s="65"/>
      <c r="D712" s="67"/>
      <c r="E712" s="68"/>
      <c r="F712" s="69"/>
      <c r="G712" s="67"/>
      <c r="H712" s="67"/>
      <c r="I712" s="70"/>
    </row>
    <row r="713" spans="2:9" s="66" customFormat="1">
      <c r="B713" s="65"/>
      <c r="D713" s="67"/>
      <c r="E713" s="68"/>
      <c r="F713" s="69"/>
      <c r="G713" s="67"/>
      <c r="H713" s="67"/>
      <c r="I713" s="70"/>
    </row>
    <row r="714" spans="2:9" s="66" customFormat="1">
      <c r="B714" s="65"/>
      <c r="D714" s="67"/>
      <c r="E714" s="68"/>
      <c r="F714" s="69"/>
      <c r="G714" s="67"/>
      <c r="H714" s="67"/>
      <c r="I714" s="70"/>
    </row>
    <row r="715" spans="2:9" s="66" customFormat="1">
      <c r="B715" s="65"/>
      <c r="D715" s="67"/>
      <c r="E715" s="68"/>
      <c r="F715" s="69"/>
      <c r="G715" s="67"/>
      <c r="H715" s="67"/>
      <c r="I715" s="70"/>
    </row>
    <row r="716" spans="2:9" s="66" customFormat="1">
      <c r="B716" s="65"/>
      <c r="D716" s="67"/>
      <c r="E716" s="68"/>
      <c r="F716" s="69"/>
      <c r="G716" s="67"/>
      <c r="H716" s="67"/>
      <c r="I716" s="70"/>
    </row>
    <row r="717" spans="2:9" s="66" customFormat="1">
      <c r="B717" s="65"/>
      <c r="D717" s="67"/>
      <c r="E717" s="68"/>
      <c r="F717" s="69"/>
      <c r="G717" s="67"/>
      <c r="H717" s="67"/>
      <c r="I717" s="70"/>
    </row>
    <row r="718" spans="2:9" s="66" customFormat="1">
      <c r="B718" s="65"/>
      <c r="D718" s="67"/>
      <c r="E718" s="68"/>
      <c r="F718" s="69"/>
      <c r="G718" s="67"/>
      <c r="H718" s="67"/>
      <c r="I718" s="70"/>
    </row>
    <row r="719" spans="2:9" s="66" customFormat="1">
      <c r="B719" s="65"/>
      <c r="D719" s="67"/>
      <c r="E719" s="68"/>
      <c r="F719" s="69"/>
      <c r="G719" s="67"/>
      <c r="H719" s="67"/>
      <c r="I719" s="70"/>
    </row>
    <row r="720" spans="2:9" s="66" customFormat="1">
      <c r="B720" s="65"/>
      <c r="D720" s="67"/>
      <c r="E720" s="68"/>
      <c r="F720" s="69"/>
      <c r="G720" s="67"/>
      <c r="H720" s="67"/>
      <c r="I720" s="70"/>
    </row>
    <row r="721" spans="2:9" s="66" customFormat="1">
      <c r="B721" s="65"/>
      <c r="D721" s="67"/>
      <c r="E721" s="68"/>
      <c r="F721" s="69"/>
      <c r="G721" s="67"/>
      <c r="H721" s="67"/>
      <c r="I721" s="70"/>
    </row>
  </sheetData>
  <mergeCells count="2">
    <mergeCell ref="B6:H6"/>
    <mergeCell ref="B8:F8"/>
  </mergeCells>
  <printOptions horizontalCentered="1"/>
  <pageMargins left="0.25" right="0.25" top="0.5" bottom="1" header="0.3" footer="0.5"/>
  <pageSetup scale="80" orientation="portrait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637"/>
  <sheetViews>
    <sheetView showGridLines="0" view="pageBreakPreview" zoomScale="85" zoomScaleNormal="100" zoomScaleSheetLayoutView="85" workbookViewId="0">
      <selection activeCell="R16" sqref="R16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"/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8" customHeight="1">
      <c r="B5" s="14"/>
      <c r="E5" s="16"/>
      <c r="F5" s="17"/>
      <c r="G5" s="10"/>
      <c r="H5" s="11"/>
      <c r="I5" s="18"/>
    </row>
    <row r="6" spans="2:9" s="15" customFormat="1" ht="18" customHeight="1">
      <c r="B6" s="14"/>
      <c r="E6" s="16"/>
      <c r="F6" s="17"/>
      <c r="G6" s="10"/>
      <c r="H6" s="11"/>
      <c r="I6" s="18"/>
    </row>
    <row r="7" spans="2:9" s="15" customFormat="1" ht="18" customHeight="1">
      <c r="B7" s="14"/>
      <c r="E7" s="16"/>
      <c r="F7" s="17"/>
      <c r="G7" s="10"/>
      <c r="H7" s="16"/>
      <c r="I7" s="18"/>
    </row>
    <row r="8" spans="2:9" s="15" customFormat="1" ht="18" customHeight="1">
      <c r="B8" s="14"/>
      <c r="E8" s="16"/>
      <c r="F8" s="17"/>
      <c r="G8" s="10"/>
      <c r="H8" s="16"/>
      <c r="I8" s="18"/>
    </row>
    <row r="9" spans="2:9" s="15" customFormat="1" ht="18" customHeight="1">
      <c r="B9" s="14"/>
      <c r="E9" s="16"/>
      <c r="F9" s="17"/>
      <c r="G9" s="10"/>
      <c r="H9" s="16"/>
      <c r="I9" s="18"/>
    </row>
    <row r="10" spans="2:9" s="15" customFormat="1" ht="18" customHeight="1">
      <c r="B10" s="14"/>
      <c r="E10" s="16"/>
      <c r="F10" s="17"/>
      <c r="G10" s="10"/>
      <c r="H10" s="16"/>
      <c r="I10" s="18"/>
    </row>
    <row r="11" spans="2:9" s="15" customFormat="1" ht="18" customHeight="1">
      <c r="B11" s="14"/>
      <c r="E11" s="16"/>
      <c r="F11" s="17"/>
      <c r="G11" s="10"/>
      <c r="H11" s="16"/>
      <c r="I11" s="18"/>
    </row>
    <row r="12" spans="2:9" s="15" customFormat="1" ht="18" customHeight="1">
      <c r="B12" s="14"/>
      <c r="E12" s="16"/>
      <c r="F12" s="17"/>
      <c r="G12" s="10"/>
      <c r="H12" s="16"/>
      <c r="I12" s="18"/>
    </row>
    <row r="13" spans="2:9" s="15" customFormat="1" ht="18" customHeight="1">
      <c r="B13" s="14"/>
      <c r="E13" s="16"/>
      <c r="F13" s="17"/>
      <c r="G13" s="10"/>
      <c r="H13" s="16"/>
      <c r="I13" s="18"/>
    </row>
    <row r="14" spans="2:9" s="15" customFormat="1" ht="18" customHeight="1">
      <c r="B14" s="14"/>
      <c r="E14" s="16"/>
      <c r="F14" s="17"/>
      <c r="G14" s="10"/>
      <c r="H14" s="16"/>
      <c r="I14" s="18"/>
    </row>
    <row r="15" spans="2:9" s="15" customFormat="1" ht="18" customHeight="1">
      <c r="B15" s="14"/>
      <c r="E15" s="16"/>
      <c r="F15" s="17"/>
      <c r="G15" s="10"/>
      <c r="H15" s="16"/>
      <c r="I15" s="18"/>
    </row>
    <row r="16" spans="2:9" s="15" customFormat="1" ht="18" customHeight="1">
      <c r="B16" s="14"/>
      <c r="E16" s="16"/>
      <c r="F16" s="17"/>
      <c r="G16" s="10"/>
      <c r="H16" s="16"/>
      <c r="I16" s="18"/>
    </row>
    <row r="17" spans="2:9" s="15" customFormat="1" ht="18" customHeight="1">
      <c r="B17" s="14"/>
      <c r="E17" s="16"/>
      <c r="F17" s="17"/>
      <c r="G17" s="10"/>
      <c r="H17" s="16"/>
      <c r="I17" s="18"/>
    </row>
    <row r="18" spans="2:9" s="15" customFormat="1" ht="18" customHeight="1">
      <c r="B18" s="14"/>
      <c r="D18" s="29"/>
      <c r="E18" s="16"/>
      <c r="F18" s="17"/>
      <c r="G18" s="10"/>
      <c r="H18" s="16"/>
      <c r="I18" s="18"/>
    </row>
    <row r="19" spans="2:9" s="15" customFormat="1" ht="18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24.95" customHeight="1">
      <c r="A35" s="400"/>
      <c r="B35" s="401"/>
      <c r="C35" s="400"/>
      <c r="D35" s="400"/>
      <c r="E35" s="402"/>
      <c r="F35" s="403"/>
      <c r="G35" s="404"/>
      <c r="H35" s="405" t="s">
        <v>479</v>
      </c>
      <c r="I35" s="18"/>
    </row>
    <row r="36" spans="1:9" s="15" customFormat="1" ht="15" customHeight="1">
      <c r="B36" s="14"/>
      <c r="E36" s="16"/>
      <c r="F36" s="17"/>
      <c r="G36" s="10"/>
      <c r="H36" s="16"/>
      <c r="I36" s="18"/>
    </row>
    <row r="37" spans="1:9" s="15" customFormat="1" ht="15" customHeight="1">
      <c r="B37" s="14"/>
      <c r="E37" s="16"/>
      <c r="F37" s="17"/>
      <c r="G37" s="10"/>
      <c r="H37" s="16"/>
      <c r="I37" s="18"/>
    </row>
    <row r="38" spans="1:9" s="15" customFormat="1" ht="15" customHeight="1">
      <c r="B38" s="14"/>
      <c r="E38" s="16"/>
      <c r="F38" s="17"/>
      <c r="G38" s="10"/>
      <c r="H38" s="16"/>
      <c r="I38" s="18"/>
    </row>
    <row r="39" spans="1:9" s="15" customFormat="1" ht="15" customHeight="1">
      <c r="B39" s="14"/>
      <c r="E39" s="16"/>
      <c r="F39" s="17"/>
      <c r="G39" s="10"/>
      <c r="H39" s="16"/>
      <c r="I39" s="18"/>
    </row>
    <row r="40" spans="1:9" s="15" customFormat="1" ht="15" customHeight="1">
      <c r="B40" s="14"/>
      <c r="E40" s="16"/>
      <c r="F40" s="17"/>
      <c r="G40" s="10"/>
      <c r="H40" s="16"/>
      <c r="I40" s="18"/>
    </row>
    <row r="41" spans="1:9" s="15" customFormat="1" ht="15" customHeight="1">
      <c r="B41" s="14"/>
      <c r="E41" s="16"/>
      <c r="F41" s="17"/>
      <c r="G41" s="10"/>
      <c r="H41" s="16"/>
      <c r="I41" s="18"/>
    </row>
    <row r="42" spans="1:9" s="15" customFormat="1" ht="15" customHeight="1">
      <c r="B42" s="14"/>
      <c r="E42" s="16"/>
      <c r="F42" s="17"/>
      <c r="G42" s="10"/>
      <c r="H42" s="16"/>
      <c r="I42" s="18"/>
    </row>
    <row r="43" spans="1:9" s="15" customFormat="1" ht="15" customHeight="1">
      <c r="B43" s="14"/>
      <c r="E43" s="16"/>
      <c r="F43" s="17"/>
      <c r="G43" s="10"/>
      <c r="H43" s="16"/>
      <c r="I43" s="18"/>
    </row>
    <row r="44" spans="1:9" s="15" customFormat="1" ht="15" customHeight="1">
      <c r="B44" s="14"/>
      <c r="E44" s="16"/>
      <c r="F44" s="17"/>
      <c r="G44" s="10"/>
      <c r="H44" s="16"/>
      <c r="I44" s="18"/>
    </row>
    <row r="45" spans="1:9" s="15" customFormat="1" ht="15" customHeight="1">
      <c r="B45" s="14"/>
      <c r="E45" s="16"/>
      <c r="F45" s="17"/>
      <c r="G45" s="10"/>
      <c r="H45" s="16"/>
      <c r="I45" s="18"/>
    </row>
    <row r="46" spans="1:9" s="15" customFormat="1" ht="15" customHeight="1">
      <c r="B46" s="14"/>
      <c r="E46" s="16"/>
      <c r="F46" s="17"/>
      <c r="G46" s="10"/>
      <c r="H46" s="16"/>
      <c r="I46" s="18"/>
    </row>
    <row r="47" spans="1:9" s="15" customFormat="1" ht="15" customHeight="1">
      <c r="B47" s="14"/>
      <c r="E47" s="16"/>
      <c r="F47" s="17"/>
      <c r="G47" s="10"/>
      <c r="H47" s="16"/>
      <c r="I47" s="18"/>
    </row>
    <row r="48" spans="1:9" s="15" customFormat="1" ht="15" customHeight="1">
      <c r="B48" s="14"/>
      <c r="E48" s="16"/>
      <c r="F48" s="17"/>
      <c r="G48" s="10"/>
      <c r="H48" s="16"/>
      <c r="I48" s="18"/>
    </row>
    <row r="49" spans="2:9" s="15" customFormat="1" ht="15" customHeight="1">
      <c r="B49" s="14"/>
      <c r="E49" s="16"/>
      <c r="F49" s="17"/>
      <c r="G49" s="10"/>
      <c r="H49" s="16"/>
      <c r="I49" s="18"/>
    </row>
    <row r="50" spans="2:9" s="15" customFormat="1" ht="15" customHeight="1">
      <c r="B50" s="14"/>
      <c r="E50" s="16"/>
      <c r="F50" s="17"/>
      <c r="G50" s="10"/>
      <c r="H50" s="16"/>
      <c r="I50" s="18"/>
    </row>
    <row r="51" spans="2:9" s="15" customFormat="1" ht="15" customHeight="1">
      <c r="B51" s="14"/>
      <c r="E51" s="16"/>
      <c r="F51" s="17"/>
      <c r="G51" s="10"/>
      <c r="H51" s="16"/>
      <c r="I51" s="18"/>
    </row>
    <row r="52" spans="2:9" s="15" customFormat="1" ht="15" customHeight="1">
      <c r="B52" s="14"/>
      <c r="E52" s="16"/>
      <c r="F52" s="17"/>
      <c r="G52" s="10"/>
      <c r="H52" s="16"/>
      <c r="I52" s="18"/>
    </row>
    <row r="53" spans="2:9" s="15" customFormat="1" ht="15" customHeight="1">
      <c r="B53" s="14"/>
      <c r="E53" s="16"/>
      <c r="F53" s="17"/>
      <c r="G53" s="10"/>
      <c r="H53" s="16"/>
      <c r="I53" s="18"/>
    </row>
    <row r="54" spans="2:9" s="15" customFormat="1" ht="15" customHeight="1">
      <c r="B54" s="14"/>
      <c r="E54" s="16"/>
      <c r="F54" s="17"/>
      <c r="G54" s="10"/>
      <c r="H54" s="16"/>
      <c r="I54" s="18"/>
    </row>
    <row r="55" spans="2:9" s="15" customFormat="1" ht="15" customHeight="1">
      <c r="B55" s="14"/>
      <c r="E55" s="16"/>
      <c r="F55" s="17"/>
      <c r="G55" s="10"/>
      <c r="H55" s="16"/>
      <c r="I55" s="18"/>
    </row>
    <row r="56" spans="2:9" s="15" customFormat="1" ht="15" customHeight="1">
      <c r="B56" s="14"/>
      <c r="E56" s="16"/>
      <c r="F56" s="17"/>
      <c r="G56" s="10"/>
      <c r="H56" s="16"/>
      <c r="I56" s="18"/>
    </row>
    <row r="57" spans="2:9" s="15" customFormat="1" ht="15" customHeight="1">
      <c r="B57" s="14"/>
      <c r="E57" s="16"/>
      <c r="F57" s="17"/>
      <c r="G57" s="10"/>
      <c r="H57" s="16"/>
      <c r="I57" s="18"/>
    </row>
    <row r="58" spans="2:9" s="15" customFormat="1" ht="15" customHeight="1">
      <c r="B58" s="14"/>
      <c r="E58" s="16"/>
      <c r="F58" s="17"/>
      <c r="G58" s="10"/>
      <c r="H58" s="16"/>
      <c r="I58" s="18"/>
    </row>
    <row r="59" spans="2:9" s="15" customFormat="1" ht="15" customHeight="1">
      <c r="B59" s="14"/>
      <c r="E59" s="16"/>
      <c r="F59" s="17"/>
      <c r="G59" s="10"/>
      <c r="H59" s="16"/>
      <c r="I59" s="18"/>
    </row>
    <row r="60" spans="2:9" s="15" customFormat="1" ht="15" customHeight="1">
      <c r="B60" s="14"/>
      <c r="E60" s="16"/>
      <c r="F60" s="17"/>
      <c r="G60" s="10"/>
      <c r="H60" s="16"/>
      <c r="I60" s="18"/>
    </row>
    <row r="61" spans="2:9" s="15" customFormat="1" ht="15" customHeight="1">
      <c r="B61" s="14"/>
      <c r="E61" s="16"/>
      <c r="F61" s="17"/>
      <c r="G61" s="10"/>
      <c r="H61" s="16"/>
      <c r="I61" s="18"/>
    </row>
    <row r="62" spans="2:9" s="15" customFormat="1" ht="15" customHeight="1">
      <c r="B62" s="14"/>
      <c r="E62" s="16"/>
      <c r="F62" s="17"/>
      <c r="G62" s="10"/>
      <c r="H62" s="16"/>
      <c r="I62" s="18"/>
    </row>
    <row r="63" spans="2:9" s="15" customFormat="1" ht="15" customHeight="1">
      <c r="B63" s="14"/>
      <c r="E63" s="16"/>
      <c r="F63" s="17"/>
      <c r="G63" s="10"/>
      <c r="H63" s="16"/>
      <c r="I63" s="18"/>
    </row>
    <row r="64" spans="2:9" s="15" customFormat="1" ht="15" customHeight="1">
      <c r="B64" s="14"/>
      <c r="E64" s="16"/>
      <c r="F64" s="17"/>
      <c r="G64" s="10"/>
      <c r="H64" s="16"/>
      <c r="I64" s="18"/>
    </row>
    <row r="65" spans="2:9" s="15" customFormat="1" ht="15" customHeight="1">
      <c r="B65" s="14"/>
      <c r="E65" s="16"/>
      <c r="F65" s="17"/>
      <c r="G65" s="10"/>
      <c r="H65" s="16"/>
      <c r="I65" s="18"/>
    </row>
    <row r="66" spans="2:9" s="15" customFormat="1" ht="15" customHeight="1">
      <c r="B66" s="14"/>
      <c r="E66" s="16"/>
      <c r="F66" s="17"/>
      <c r="G66" s="10"/>
      <c r="H66" s="16"/>
      <c r="I66" s="18"/>
    </row>
    <row r="67" spans="2:9" s="15" customFormat="1" ht="15" customHeight="1">
      <c r="B67" s="14"/>
      <c r="E67" s="16"/>
      <c r="F67" s="17"/>
      <c r="G67" s="10"/>
      <c r="H67" s="16"/>
      <c r="I67" s="18"/>
    </row>
    <row r="68" spans="2:9" s="15" customFormat="1" ht="15" customHeight="1">
      <c r="B68" s="14"/>
      <c r="E68" s="16"/>
      <c r="F68" s="17"/>
      <c r="G68" s="10"/>
      <c r="H68" s="16"/>
      <c r="I68" s="18"/>
    </row>
    <row r="69" spans="2:9" s="15" customFormat="1" ht="15" customHeight="1">
      <c r="B69" s="14"/>
      <c r="E69" s="16"/>
      <c r="F69" s="17"/>
      <c r="G69" s="10"/>
      <c r="H69" s="16"/>
      <c r="I69" s="18"/>
    </row>
    <row r="70" spans="2:9" s="15" customFormat="1" ht="15" customHeight="1">
      <c r="B70" s="14"/>
      <c r="E70" s="16"/>
      <c r="F70" s="17"/>
      <c r="G70" s="10"/>
      <c r="H70" s="16"/>
      <c r="I70" s="18"/>
    </row>
    <row r="71" spans="2:9" s="15" customFormat="1" ht="15" customHeight="1">
      <c r="B71" s="14"/>
      <c r="E71" s="16"/>
      <c r="F71" s="17"/>
      <c r="G71" s="10"/>
      <c r="H71" s="16"/>
      <c r="I71" s="18"/>
    </row>
    <row r="72" spans="2:9" s="15" customFormat="1" ht="15" customHeight="1">
      <c r="B72" s="14"/>
      <c r="E72" s="16"/>
      <c r="F72" s="17"/>
      <c r="G72" s="10"/>
      <c r="H72" s="16"/>
      <c r="I72" s="18"/>
    </row>
    <row r="73" spans="2:9" s="15" customFormat="1" ht="15" customHeight="1">
      <c r="B73" s="14"/>
      <c r="E73" s="16"/>
      <c r="F73" s="17"/>
      <c r="G73" s="10"/>
      <c r="H73" s="16"/>
      <c r="I73" s="18"/>
    </row>
    <row r="74" spans="2:9" s="15" customFormat="1" ht="15" customHeight="1">
      <c r="B74" s="14"/>
      <c r="E74" s="16"/>
      <c r="F74" s="17"/>
      <c r="G74" s="10"/>
      <c r="H74" s="16"/>
      <c r="I74" s="18"/>
    </row>
    <row r="75" spans="2:9" s="15" customFormat="1" ht="15" customHeight="1">
      <c r="B75" s="14"/>
      <c r="E75" s="16"/>
      <c r="F75" s="17"/>
      <c r="G75" s="10"/>
      <c r="H75" s="16"/>
      <c r="I75" s="18"/>
    </row>
    <row r="76" spans="2:9" s="15" customFormat="1" ht="15" customHeight="1">
      <c r="B76" s="14"/>
      <c r="E76" s="16"/>
      <c r="F76" s="17"/>
      <c r="G76" s="10"/>
      <c r="H76" s="16"/>
      <c r="I76" s="18"/>
    </row>
    <row r="77" spans="2:9" s="15" customFormat="1" ht="15" customHeight="1">
      <c r="B77" s="14"/>
      <c r="E77" s="16"/>
      <c r="F77" s="17"/>
      <c r="G77" s="10"/>
      <c r="H77" s="16"/>
      <c r="I77" s="18"/>
    </row>
    <row r="78" spans="2:9" s="15" customFormat="1" ht="15" customHeight="1">
      <c r="B78" s="14"/>
      <c r="E78" s="16"/>
      <c r="F78" s="17"/>
      <c r="G78" s="10"/>
      <c r="H78" s="16"/>
      <c r="I78" s="18"/>
    </row>
    <row r="79" spans="2:9" s="15" customFormat="1" ht="15" customHeight="1">
      <c r="B79" s="14"/>
      <c r="E79" s="16"/>
      <c r="F79" s="17"/>
      <c r="G79" s="10"/>
      <c r="H79" s="16"/>
      <c r="I79" s="18"/>
    </row>
    <row r="80" spans="2:9" s="15" customFormat="1" ht="15" customHeight="1">
      <c r="B80" s="14"/>
      <c r="E80" s="16"/>
      <c r="F80" s="17"/>
      <c r="G80" s="10"/>
      <c r="H80" s="16"/>
      <c r="I80" s="18"/>
    </row>
    <row r="81" spans="2:9" s="15" customFormat="1" ht="15" customHeight="1">
      <c r="B81" s="14"/>
      <c r="E81" s="16"/>
      <c r="F81" s="17"/>
      <c r="G81" s="10"/>
      <c r="H81" s="16"/>
      <c r="I81" s="18"/>
    </row>
    <row r="82" spans="2:9" s="15" customFormat="1" ht="15" customHeight="1">
      <c r="B82" s="14"/>
      <c r="E82" s="16"/>
      <c r="F82" s="17"/>
      <c r="G82" s="10"/>
      <c r="H82" s="16"/>
      <c r="I82" s="18"/>
    </row>
    <row r="83" spans="2:9" s="15" customFormat="1" ht="15" customHeight="1">
      <c r="B83" s="14"/>
      <c r="E83" s="16"/>
      <c r="F83" s="17"/>
      <c r="G83" s="10"/>
      <c r="H83" s="16"/>
      <c r="I83" s="18"/>
    </row>
    <row r="84" spans="2:9" s="15" customFormat="1" ht="15" customHeight="1">
      <c r="B84" s="14"/>
      <c r="E84" s="16"/>
      <c r="F84" s="17"/>
      <c r="G84" s="10"/>
      <c r="H84" s="16"/>
      <c r="I84" s="18"/>
    </row>
    <row r="85" spans="2:9" s="15" customFormat="1" ht="15" customHeight="1">
      <c r="B85" s="14"/>
      <c r="E85" s="16"/>
      <c r="F85" s="17"/>
      <c r="G85" s="10"/>
      <c r="H85" s="16"/>
      <c r="I85" s="18"/>
    </row>
    <row r="86" spans="2:9" s="15" customFormat="1" ht="15" customHeight="1">
      <c r="B86" s="14"/>
      <c r="E86" s="16"/>
      <c r="F86" s="17"/>
      <c r="G86" s="10"/>
      <c r="H86" s="16"/>
      <c r="I86" s="18"/>
    </row>
    <row r="87" spans="2:9" s="15" customFormat="1" ht="15" customHeight="1">
      <c r="B87" s="14"/>
      <c r="E87" s="16"/>
      <c r="F87" s="17"/>
      <c r="G87" s="10"/>
      <c r="H87" s="16"/>
      <c r="I87" s="18"/>
    </row>
    <row r="88" spans="2:9" s="15" customFormat="1" ht="15" customHeight="1">
      <c r="B88" s="14"/>
      <c r="E88" s="16"/>
      <c r="F88" s="17"/>
      <c r="G88" s="10"/>
      <c r="H88" s="16"/>
      <c r="I88" s="18"/>
    </row>
    <row r="89" spans="2:9" s="15" customFormat="1" ht="15" customHeight="1">
      <c r="B89" s="14"/>
      <c r="E89" s="16"/>
      <c r="F89" s="17"/>
      <c r="G89" s="10"/>
      <c r="H89" s="16"/>
      <c r="I89" s="18"/>
    </row>
    <row r="90" spans="2:9" s="15" customFormat="1" ht="15" customHeight="1">
      <c r="B90" s="14"/>
      <c r="E90" s="16"/>
      <c r="F90" s="17"/>
      <c r="G90" s="10"/>
      <c r="H90" s="16"/>
      <c r="I90" s="18"/>
    </row>
    <row r="91" spans="2:9" s="15" customFormat="1" ht="15" customHeight="1">
      <c r="B91" s="14"/>
      <c r="E91" s="16"/>
      <c r="F91" s="17"/>
      <c r="G91" s="10"/>
      <c r="H91" s="16"/>
      <c r="I91" s="18"/>
    </row>
    <row r="92" spans="2:9" s="15" customFormat="1" ht="15" customHeight="1">
      <c r="B92" s="14"/>
      <c r="E92" s="16"/>
      <c r="F92" s="17"/>
      <c r="G92" s="10"/>
      <c r="H92" s="16"/>
      <c r="I92" s="18"/>
    </row>
    <row r="93" spans="2:9" s="15" customFormat="1" ht="15" customHeight="1">
      <c r="B93" s="14"/>
      <c r="E93" s="16"/>
      <c r="F93" s="17"/>
      <c r="G93" s="10"/>
      <c r="H93" s="16"/>
      <c r="I93" s="18"/>
    </row>
    <row r="94" spans="2:9" s="15" customFormat="1" ht="15" customHeight="1">
      <c r="B94" s="14"/>
      <c r="E94" s="16"/>
      <c r="F94" s="17"/>
      <c r="G94" s="10"/>
      <c r="H94" s="16"/>
      <c r="I94" s="18"/>
    </row>
    <row r="95" spans="2:9" s="15" customFormat="1" ht="15" customHeight="1">
      <c r="B95" s="14"/>
      <c r="E95" s="16"/>
      <c r="F95" s="17"/>
      <c r="G95" s="10"/>
      <c r="H95" s="16"/>
      <c r="I95" s="18"/>
    </row>
    <row r="96" spans="2:9" s="15" customFormat="1" ht="15" customHeight="1">
      <c r="B96" s="14"/>
      <c r="E96" s="16"/>
      <c r="F96" s="17"/>
      <c r="G96" s="10"/>
      <c r="H96" s="16"/>
      <c r="I96" s="18"/>
    </row>
    <row r="97" spans="2:9" s="15" customFormat="1" ht="15" customHeight="1">
      <c r="B97" s="14"/>
      <c r="E97" s="16"/>
      <c r="F97" s="17"/>
      <c r="G97" s="10"/>
      <c r="H97" s="16"/>
      <c r="I97" s="18"/>
    </row>
    <row r="98" spans="2:9" s="15" customFormat="1" ht="15" customHeight="1">
      <c r="B98" s="14"/>
      <c r="E98" s="16"/>
      <c r="F98" s="17"/>
      <c r="G98" s="10"/>
      <c r="H98" s="16"/>
      <c r="I98" s="18"/>
    </row>
    <row r="99" spans="2:9" s="15" customFormat="1" ht="15" customHeight="1">
      <c r="B99" s="14"/>
      <c r="E99" s="16"/>
      <c r="F99" s="17"/>
      <c r="G99" s="10"/>
      <c r="H99" s="16"/>
      <c r="I99" s="18"/>
    </row>
    <row r="100" spans="2:9" s="15" customFormat="1" ht="15" customHeight="1">
      <c r="B100" s="14"/>
      <c r="E100" s="16"/>
      <c r="F100" s="17"/>
      <c r="G100" s="10"/>
      <c r="H100" s="16"/>
      <c r="I100" s="18"/>
    </row>
    <row r="101" spans="2:9" s="15" customFormat="1" ht="15" customHeight="1">
      <c r="B101" s="14"/>
      <c r="E101" s="16"/>
      <c r="F101" s="17"/>
      <c r="G101" s="10"/>
      <c r="H101" s="16"/>
      <c r="I101" s="18"/>
    </row>
    <row r="102" spans="2:9" s="15" customFormat="1" ht="15" customHeight="1">
      <c r="B102" s="14"/>
      <c r="E102" s="16"/>
      <c r="F102" s="17"/>
      <c r="G102" s="10"/>
      <c r="H102" s="16"/>
      <c r="I102" s="18"/>
    </row>
    <row r="103" spans="2:9" s="15" customFormat="1" ht="15" customHeight="1">
      <c r="B103" s="14"/>
      <c r="E103" s="16"/>
      <c r="F103" s="17"/>
      <c r="G103" s="10"/>
      <c r="H103" s="16"/>
      <c r="I103" s="18"/>
    </row>
    <row r="104" spans="2:9" s="15" customFormat="1" ht="15" customHeight="1">
      <c r="B104" s="14"/>
      <c r="E104" s="16"/>
      <c r="F104" s="17"/>
      <c r="G104" s="10"/>
      <c r="H104" s="16"/>
      <c r="I104" s="18"/>
    </row>
    <row r="105" spans="2:9" s="15" customFormat="1" ht="15" customHeight="1">
      <c r="B105" s="14"/>
      <c r="E105" s="16"/>
      <c r="F105" s="17"/>
      <c r="G105" s="10"/>
      <c r="H105" s="16"/>
      <c r="I105" s="18"/>
    </row>
    <row r="106" spans="2:9" s="15" customFormat="1" ht="15" customHeight="1">
      <c r="B106" s="14"/>
      <c r="E106" s="16"/>
      <c r="F106" s="17"/>
      <c r="G106" s="10"/>
      <c r="H106" s="16"/>
      <c r="I106" s="18"/>
    </row>
    <row r="107" spans="2:9" s="15" customFormat="1" ht="15" customHeight="1">
      <c r="B107" s="14"/>
      <c r="E107" s="16"/>
      <c r="F107" s="17"/>
      <c r="G107" s="10"/>
      <c r="H107" s="16"/>
      <c r="I107" s="18"/>
    </row>
    <row r="108" spans="2:9" s="15" customFormat="1" ht="15" customHeight="1">
      <c r="B108" s="14"/>
      <c r="E108" s="16"/>
      <c r="F108" s="17"/>
      <c r="G108" s="10"/>
      <c r="H108" s="16"/>
      <c r="I108" s="18"/>
    </row>
    <row r="109" spans="2:9" s="15" customFormat="1" ht="15" customHeight="1">
      <c r="B109" s="14"/>
      <c r="E109" s="16"/>
      <c r="F109" s="17"/>
      <c r="G109" s="10"/>
      <c r="H109" s="16"/>
      <c r="I109" s="18"/>
    </row>
    <row r="110" spans="2:9" s="15" customFormat="1" ht="15" customHeight="1">
      <c r="B110" s="14"/>
      <c r="E110" s="16"/>
      <c r="F110" s="17"/>
      <c r="G110" s="10"/>
      <c r="H110" s="16"/>
      <c r="I110" s="18"/>
    </row>
    <row r="111" spans="2:9" s="15" customFormat="1" ht="15" customHeight="1">
      <c r="B111" s="14"/>
      <c r="E111" s="16"/>
      <c r="F111" s="17"/>
      <c r="G111" s="10"/>
      <c r="H111" s="16"/>
      <c r="I111" s="18"/>
    </row>
    <row r="112" spans="2:9" s="15" customFormat="1" ht="15" customHeight="1">
      <c r="B112" s="14"/>
      <c r="E112" s="16"/>
      <c r="F112" s="17"/>
      <c r="G112" s="10"/>
      <c r="H112" s="16"/>
      <c r="I112" s="18"/>
    </row>
    <row r="113" spans="2:9" s="15" customFormat="1" ht="15" customHeight="1">
      <c r="B113" s="14"/>
      <c r="E113" s="16"/>
      <c r="F113" s="17"/>
      <c r="G113" s="10"/>
      <c r="H113" s="16"/>
      <c r="I113" s="18"/>
    </row>
    <row r="114" spans="2:9" s="15" customFormat="1" ht="15" customHeight="1">
      <c r="B114" s="14"/>
      <c r="E114" s="16"/>
      <c r="F114" s="17"/>
      <c r="G114" s="10"/>
      <c r="H114" s="16"/>
      <c r="I114" s="18"/>
    </row>
    <row r="115" spans="2:9" s="15" customFormat="1" ht="15" customHeight="1">
      <c r="B115" s="14"/>
      <c r="E115" s="16"/>
      <c r="F115" s="17"/>
      <c r="G115" s="10"/>
      <c r="H115" s="16"/>
      <c r="I115" s="18"/>
    </row>
    <row r="116" spans="2:9" s="15" customFormat="1" ht="15" customHeight="1">
      <c r="B116" s="14"/>
      <c r="E116" s="16"/>
      <c r="F116" s="17"/>
      <c r="G116" s="10"/>
      <c r="H116" s="16"/>
      <c r="I116" s="18"/>
    </row>
    <row r="117" spans="2:9" s="15" customFormat="1" ht="15" customHeight="1">
      <c r="B117" s="14"/>
      <c r="E117" s="16"/>
      <c r="F117" s="17"/>
      <c r="G117" s="10"/>
      <c r="H117" s="16"/>
      <c r="I117" s="18"/>
    </row>
    <row r="118" spans="2:9" s="15" customFormat="1" ht="15" customHeight="1">
      <c r="B118" s="14"/>
      <c r="E118" s="16"/>
      <c r="F118" s="17"/>
      <c r="G118" s="10"/>
      <c r="H118" s="16"/>
      <c r="I118" s="18"/>
    </row>
    <row r="119" spans="2:9" s="15" customFormat="1" ht="15" customHeight="1">
      <c r="B119" s="14"/>
      <c r="E119" s="16"/>
      <c r="F119" s="17"/>
      <c r="G119" s="10"/>
      <c r="H119" s="16"/>
      <c r="I119" s="18"/>
    </row>
    <row r="120" spans="2:9" s="15" customFormat="1" ht="15" customHeight="1">
      <c r="B120" s="14"/>
      <c r="E120" s="16"/>
      <c r="F120" s="17"/>
      <c r="G120" s="10"/>
      <c r="H120" s="16"/>
      <c r="I120" s="18"/>
    </row>
    <row r="121" spans="2:9" s="15" customFormat="1" ht="15" customHeight="1">
      <c r="B121" s="14"/>
      <c r="E121" s="16"/>
      <c r="F121" s="17"/>
      <c r="G121" s="10"/>
      <c r="H121" s="16"/>
      <c r="I121" s="18"/>
    </row>
    <row r="122" spans="2:9" s="15" customFormat="1" ht="15" customHeight="1">
      <c r="B122" s="14"/>
      <c r="E122" s="16"/>
      <c r="F122" s="17"/>
      <c r="G122" s="10"/>
      <c r="H122" s="16"/>
      <c r="I122" s="18"/>
    </row>
    <row r="123" spans="2:9" s="15" customFormat="1" ht="15" customHeight="1">
      <c r="B123" s="14"/>
      <c r="E123" s="16"/>
      <c r="F123" s="17"/>
      <c r="G123" s="10"/>
      <c r="H123" s="16"/>
      <c r="I123" s="18"/>
    </row>
    <row r="124" spans="2:9" s="15" customFormat="1" ht="15" customHeight="1">
      <c r="B124" s="14"/>
      <c r="E124" s="16"/>
      <c r="F124" s="17"/>
      <c r="G124" s="10"/>
      <c r="H124" s="16"/>
      <c r="I124" s="18"/>
    </row>
    <row r="125" spans="2:9" s="15" customFormat="1" ht="15" customHeight="1">
      <c r="B125" s="14"/>
      <c r="E125" s="16"/>
      <c r="F125" s="17"/>
      <c r="G125" s="10"/>
      <c r="H125" s="16"/>
      <c r="I125" s="18"/>
    </row>
    <row r="126" spans="2:9" s="15" customFormat="1" ht="15" customHeight="1">
      <c r="B126" s="14"/>
      <c r="E126" s="16"/>
      <c r="F126" s="17"/>
      <c r="G126" s="10"/>
      <c r="H126" s="16"/>
      <c r="I126" s="18"/>
    </row>
    <row r="127" spans="2:9" s="15" customFormat="1" ht="15" customHeight="1">
      <c r="B127" s="14"/>
      <c r="E127" s="16"/>
      <c r="F127" s="17"/>
      <c r="G127" s="10"/>
      <c r="H127" s="16"/>
      <c r="I127" s="18"/>
    </row>
    <row r="128" spans="2:9" s="15" customFormat="1" ht="15" customHeight="1">
      <c r="B128" s="14"/>
      <c r="E128" s="16"/>
      <c r="F128" s="17"/>
      <c r="G128" s="10"/>
      <c r="H128" s="16"/>
      <c r="I128" s="18"/>
    </row>
    <row r="129" spans="2:9" s="15" customFormat="1" ht="15" customHeight="1">
      <c r="B129" s="14"/>
      <c r="E129" s="16"/>
      <c r="F129" s="17"/>
      <c r="G129" s="10"/>
      <c r="H129" s="16"/>
      <c r="I129" s="18"/>
    </row>
    <row r="130" spans="2:9" s="15" customFormat="1" ht="15" customHeight="1">
      <c r="B130" s="14"/>
      <c r="E130" s="16"/>
      <c r="F130" s="17"/>
      <c r="G130" s="10"/>
      <c r="H130" s="16"/>
      <c r="I130" s="18"/>
    </row>
    <row r="131" spans="2:9" s="15" customFormat="1" ht="15" customHeight="1">
      <c r="B131" s="14"/>
      <c r="E131" s="16"/>
      <c r="F131" s="17"/>
      <c r="G131" s="10"/>
      <c r="H131" s="16"/>
      <c r="I131" s="18"/>
    </row>
    <row r="132" spans="2:9" s="15" customFormat="1" ht="15" customHeight="1">
      <c r="B132" s="14"/>
      <c r="E132" s="16"/>
      <c r="F132" s="17"/>
      <c r="G132" s="10"/>
      <c r="H132" s="16"/>
      <c r="I132" s="18"/>
    </row>
    <row r="133" spans="2:9" s="15" customFormat="1" ht="15" customHeight="1">
      <c r="B133" s="14"/>
      <c r="E133" s="16"/>
      <c r="F133" s="17"/>
      <c r="G133" s="10"/>
      <c r="H133" s="16"/>
      <c r="I133" s="18"/>
    </row>
    <row r="134" spans="2:9" s="15" customFormat="1" ht="15" customHeight="1">
      <c r="B134" s="14"/>
      <c r="E134" s="16"/>
      <c r="F134" s="17"/>
      <c r="G134" s="10"/>
      <c r="H134" s="16"/>
      <c r="I134" s="18"/>
    </row>
    <row r="135" spans="2:9" s="15" customFormat="1" ht="15" customHeight="1">
      <c r="B135" s="14"/>
      <c r="E135" s="16"/>
      <c r="F135" s="17"/>
      <c r="G135" s="10"/>
      <c r="H135" s="16"/>
      <c r="I135" s="18"/>
    </row>
    <row r="136" spans="2:9" s="15" customFormat="1" ht="15" customHeight="1">
      <c r="B136" s="14"/>
      <c r="E136" s="16"/>
      <c r="F136" s="17"/>
      <c r="G136" s="10"/>
      <c r="H136" s="16"/>
      <c r="I136" s="18"/>
    </row>
    <row r="137" spans="2:9" s="15" customFormat="1" ht="15" customHeight="1">
      <c r="B137" s="14"/>
      <c r="E137" s="16"/>
      <c r="F137" s="17"/>
      <c r="G137" s="10"/>
      <c r="H137" s="16"/>
      <c r="I137" s="18"/>
    </row>
    <row r="138" spans="2:9" s="15" customFormat="1" ht="15" customHeight="1">
      <c r="B138" s="14"/>
      <c r="E138" s="16"/>
      <c r="F138" s="17"/>
      <c r="G138" s="10"/>
      <c r="H138" s="16"/>
      <c r="I138" s="18"/>
    </row>
    <row r="139" spans="2:9" s="15" customFormat="1" ht="15" customHeight="1">
      <c r="B139" s="14"/>
      <c r="E139" s="16"/>
      <c r="F139" s="17"/>
      <c r="G139" s="10"/>
      <c r="H139" s="16"/>
      <c r="I139" s="18"/>
    </row>
    <row r="140" spans="2:9" s="15" customFormat="1" ht="15" customHeight="1">
      <c r="B140" s="14"/>
      <c r="E140" s="16"/>
      <c r="F140" s="17"/>
      <c r="G140" s="10"/>
      <c r="H140" s="16"/>
      <c r="I140" s="18"/>
    </row>
    <row r="141" spans="2:9" s="15" customFormat="1" ht="15" customHeight="1">
      <c r="B141" s="14"/>
      <c r="E141" s="16"/>
      <c r="F141" s="17"/>
      <c r="G141" s="10"/>
      <c r="H141" s="16"/>
      <c r="I141" s="18"/>
    </row>
    <row r="142" spans="2:9" s="15" customFormat="1" ht="15" customHeight="1">
      <c r="B142" s="14"/>
      <c r="E142" s="16"/>
      <c r="F142" s="17"/>
      <c r="G142" s="10"/>
      <c r="H142" s="16"/>
      <c r="I142" s="18"/>
    </row>
    <row r="143" spans="2:9" s="15" customFormat="1" ht="15" customHeight="1">
      <c r="B143" s="14"/>
      <c r="E143" s="16"/>
      <c r="F143" s="17"/>
      <c r="G143" s="10"/>
      <c r="H143" s="16"/>
      <c r="I143" s="18"/>
    </row>
    <row r="144" spans="2:9" s="15" customFormat="1" ht="15" customHeight="1">
      <c r="B144" s="14"/>
      <c r="E144" s="16"/>
      <c r="F144" s="17"/>
      <c r="G144" s="10"/>
      <c r="H144" s="16"/>
      <c r="I144" s="18"/>
    </row>
    <row r="145" spans="2:9" s="15" customFormat="1" ht="15" customHeight="1">
      <c r="B145" s="14"/>
      <c r="E145" s="16"/>
      <c r="F145" s="17"/>
      <c r="G145" s="10"/>
      <c r="H145" s="16"/>
      <c r="I145" s="18"/>
    </row>
    <row r="146" spans="2:9" s="15" customFormat="1" ht="15" customHeight="1">
      <c r="B146" s="14"/>
      <c r="E146" s="16"/>
      <c r="F146" s="17"/>
      <c r="G146" s="10"/>
      <c r="H146" s="16"/>
      <c r="I146" s="18"/>
    </row>
    <row r="147" spans="2:9" s="15" customFormat="1" ht="15" customHeight="1">
      <c r="B147" s="14"/>
      <c r="E147" s="16"/>
      <c r="F147" s="17"/>
      <c r="G147" s="10"/>
      <c r="H147" s="16"/>
      <c r="I147" s="18"/>
    </row>
    <row r="148" spans="2:9" s="15" customFormat="1" ht="15" customHeight="1">
      <c r="B148" s="14"/>
      <c r="E148" s="16"/>
      <c r="F148" s="17"/>
      <c r="G148" s="10"/>
      <c r="H148" s="16"/>
      <c r="I148" s="18"/>
    </row>
    <row r="149" spans="2:9" s="15" customFormat="1" ht="15" customHeight="1">
      <c r="B149" s="14"/>
      <c r="E149" s="16"/>
      <c r="F149" s="17"/>
      <c r="G149" s="10"/>
      <c r="H149" s="16"/>
      <c r="I149" s="18"/>
    </row>
    <row r="150" spans="2:9" s="15" customFormat="1" ht="15" customHeight="1">
      <c r="B150" s="14"/>
      <c r="E150" s="16"/>
      <c r="F150" s="17"/>
      <c r="G150" s="10"/>
      <c r="H150" s="16"/>
      <c r="I150" s="18"/>
    </row>
    <row r="151" spans="2:9" s="15" customFormat="1" ht="15" customHeight="1">
      <c r="B151" s="14"/>
      <c r="E151" s="16"/>
      <c r="F151" s="17"/>
      <c r="G151" s="10"/>
      <c r="H151" s="16"/>
      <c r="I151" s="18"/>
    </row>
    <row r="152" spans="2:9" s="15" customFormat="1" ht="15" customHeight="1">
      <c r="B152" s="14"/>
      <c r="E152" s="16"/>
      <c r="F152" s="17"/>
      <c r="G152" s="10"/>
      <c r="H152" s="16"/>
      <c r="I152" s="18"/>
    </row>
    <row r="153" spans="2:9" s="15" customFormat="1" ht="15" customHeight="1">
      <c r="B153" s="14"/>
      <c r="E153" s="16"/>
      <c r="F153" s="17"/>
      <c r="G153" s="10"/>
      <c r="H153" s="16"/>
      <c r="I153" s="18"/>
    </row>
    <row r="154" spans="2:9" s="15" customFormat="1" ht="15" customHeight="1">
      <c r="B154" s="14"/>
      <c r="E154" s="16"/>
      <c r="F154" s="17"/>
      <c r="G154" s="10"/>
      <c r="H154" s="16"/>
      <c r="I154" s="18"/>
    </row>
    <row r="155" spans="2:9" s="15" customFormat="1" ht="15" customHeight="1">
      <c r="B155" s="14"/>
      <c r="E155" s="16"/>
      <c r="F155" s="17"/>
      <c r="G155" s="10"/>
      <c r="H155" s="16"/>
      <c r="I155" s="18"/>
    </row>
    <row r="156" spans="2:9" s="15" customFormat="1" ht="15" customHeight="1">
      <c r="B156" s="14"/>
      <c r="E156" s="16"/>
      <c r="F156" s="17"/>
      <c r="G156" s="10"/>
      <c r="H156" s="16"/>
      <c r="I156" s="18"/>
    </row>
    <row r="157" spans="2:9" s="15" customFormat="1" ht="15" customHeight="1">
      <c r="B157" s="14"/>
      <c r="E157" s="16"/>
      <c r="F157" s="17"/>
      <c r="G157" s="10"/>
      <c r="H157" s="16"/>
      <c r="I157" s="18"/>
    </row>
    <row r="158" spans="2:9" s="15" customFormat="1" ht="15" customHeight="1">
      <c r="B158" s="14"/>
      <c r="E158" s="16"/>
      <c r="F158" s="17"/>
      <c r="G158" s="10"/>
      <c r="H158" s="16"/>
      <c r="I158" s="18"/>
    </row>
    <row r="159" spans="2:9" s="15" customFormat="1" ht="15" customHeight="1">
      <c r="B159" s="14"/>
      <c r="E159" s="16"/>
      <c r="F159" s="17"/>
      <c r="G159" s="10"/>
      <c r="H159" s="16"/>
      <c r="I159" s="18"/>
    </row>
    <row r="160" spans="2:9" s="15" customFormat="1" ht="15" customHeight="1">
      <c r="B160" s="14"/>
      <c r="E160" s="16"/>
      <c r="F160" s="17"/>
      <c r="G160" s="10"/>
      <c r="H160" s="16"/>
      <c r="I160" s="18"/>
    </row>
    <row r="161" spans="2:9" s="15" customFormat="1" ht="15" customHeight="1">
      <c r="B161" s="14"/>
      <c r="E161" s="16"/>
      <c r="F161" s="17"/>
      <c r="G161" s="10"/>
      <c r="H161" s="16"/>
      <c r="I161" s="18"/>
    </row>
    <row r="162" spans="2:9" s="15" customFormat="1" ht="15" customHeight="1">
      <c r="B162" s="14"/>
      <c r="E162" s="16"/>
      <c r="F162" s="17"/>
      <c r="G162" s="10"/>
      <c r="H162" s="16"/>
      <c r="I162" s="18"/>
    </row>
    <row r="163" spans="2:9" s="15" customFormat="1" ht="15" customHeight="1">
      <c r="B163" s="14"/>
      <c r="E163" s="16"/>
      <c r="F163" s="17"/>
      <c r="G163" s="10"/>
      <c r="H163" s="16"/>
      <c r="I163" s="18"/>
    </row>
    <row r="164" spans="2:9" s="15" customFormat="1" ht="15" customHeight="1">
      <c r="B164" s="14"/>
      <c r="E164" s="16"/>
      <c r="F164" s="17"/>
      <c r="G164" s="10"/>
      <c r="H164" s="16"/>
      <c r="I164" s="18"/>
    </row>
    <row r="165" spans="2:9" s="15" customFormat="1" ht="15" customHeight="1">
      <c r="B165" s="14"/>
      <c r="E165" s="16"/>
      <c r="F165" s="17"/>
      <c r="G165" s="10"/>
      <c r="H165" s="16"/>
      <c r="I165" s="18"/>
    </row>
    <row r="166" spans="2:9" s="15" customFormat="1" ht="15" customHeight="1">
      <c r="B166" s="14"/>
      <c r="E166" s="16"/>
      <c r="F166" s="17"/>
      <c r="G166" s="10"/>
      <c r="H166" s="16"/>
      <c r="I166" s="18"/>
    </row>
    <row r="167" spans="2:9" s="15" customFormat="1" ht="15" customHeight="1">
      <c r="B167" s="14"/>
      <c r="E167" s="16"/>
      <c r="F167" s="17"/>
      <c r="G167" s="10"/>
      <c r="H167" s="16"/>
      <c r="I167" s="18"/>
    </row>
    <row r="168" spans="2:9" s="15" customFormat="1" ht="15" customHeight="1">
      <c r="B168" s="14"/>
      <c r="E168" s="16"/>
      <c r="F168" s="17"/>
      <c r="G168" s="10"/>
      <c r="H168" s="16"/>
      <c r="I168" s="18"/>
    </row>
    <row r="169" spans="2:9" s="15" customFormat="1" ht="15" customHeight="1">
      <c r="B169" s="14"/>
      <c r="E169" s="16"/>
      <c r="F169" s="17"/>
      <c r="G169" s="10"/>
      <c r="H169" s="16"/>
      <c r="I169" s="18"/>
    </row>
    <row r="170" spans="2:9" s="15" customFormat="1" ht="15" customHeight="1">
      <c r="B170" s="14"/>
      <c r="E170" s="16"/>
      <c r="F170" s="17"/>
      <c r="G170" s="10"/>
      <c r="H170" s="16"/>
      <c r="I170" s="18"/>
    </row>
    <row r="171" spans="2:9" s="15" customFormat="1" ht="15" customHeight="1">
      <c r="B171" s="14"/>
      <c r="E171" s="16"/>
      <c r="F171" s="17"/>
      <c r="G171" s="10"/>
      <c r="H171" s="16"/>
      <c r="I171" s="18"/>
    </row>
    <row r="172" spans="2:9" s="15" customFormat="1" ht="15" customHeight="1">
      <c r="B172" s="14"/>
      <c r="E172" s="16"/>
      <c r="F172" s="17"/>
      <c r="G172" s="10"/>
      <c r="H172" s="16"/>
      <c r="I172" s="18"/>
    </row>
    <row r="173" spans="2:9" s="15" customFormat="1" ht="15" customHeight="1">
      <c r="B173" s="14"/>
      <c r="E173" s="16"/>
      <c r="F173" s="17"/>
      <c r="G173" s="10"/>
      <c r="H173" s="16"/>
      <c r="I173" s="18"/>
    </row>
    <row r="174" spans="2:9" s="15" customFormat="1" ht="15" customHeight="1">
      <c r="B174" s="14"/>
      <c r="E174" s="16"/>
      <c r="F174" s="17"/>
      <c r="G174" s="10"/>
      <c r="H174" s="16"/>
      <c r="I174" s="18"/>
    </row>
    <row r="175" spans="2:9" s="15" customFormat="1" ht="15" customHeight="1">
      <c r="B175" s="14"/>
      <c r="E175" s="16"/>
      <c r="F175" s="17"/>
      <c r="G175" s="10"/>
      <c r="H175" s="16"/>
      <c r="I175" s="18"/>
    </row>
    <row r="176" spans="2:9" s="15" customFormat="1" ht="15" customHeight="1">
      <c r="B176" s="14"/>
      <c r="E176" s="16"/>
      <c r="F176" s="17"/>
      <c r="G176" s="10"/>
      <c r="H176" s="16"/>
      <c r="I176" s="18"/>
    </row>
    <row r="177" spans="2:9" s="15" customFormat="1" ht="15" customHeight="1">
      <c r="B177" s="14"/>
      <c r="E177" s="16"/>
      <c r="F177" s="17"/>
      <c r="G177" s="10"/>
      <c r="H177" s="16"/>
      <c r="I177" s="18"/>
    </row>
    <row r="178" spans="2:9" s="15" customFormat="1" ht="15" customHeight="1">
      <c r="B178" s="14"/>
      <c r="E178" s="16"/>
      <c r="F178" s="17"/>
      <c r="G178" s="10"/>
      <c r="H178" s="16"/>
      <c r="I178" s="18"/>
    </row>
    <row r="179" spans="2:9" s="15" customFormat="1" ht="15" customHeight="1">
      <c r="B179" s="14"/>
      <c r="E179" s="16"/>
      <c r="F179" s="17"/>
      <c r="G179" s="10"/>
      <c r="H179" s="16"/>
      <c r="I179" s="18"/>
    </row>
    <row r="180" spans="2:9" s="15" customFormat="1" ht="15" customHeight="1">
      <c r="B180" s="14"/>
      <c r="E180" s="16"/>
      <c r="F180" s="17"/>
      <c r="G180" s="10"/>
      <c r="H180" s="16"/>
      <c r="I180" s="18"/>
    </row>
    <row r="181" spans="2:9" s="15" customFormat="1" ht="15" customHeight="1">
      <c r="B181" s="14"/>
      <c r="E181" s="16"/>
      <c r="F181" s="17"/>
      <c r="G181" s="10"/>
      <c r="H181" s="16"/>
      <c r="I181" s="18"/>
    </row>
    <row r="182" spans="2:9" s="15" customFormat="1" ht="15" customHeight="1">
      <c r="B182" s="14"/>
      <c r="E182" s="16"/>
      <c r="F182" s="17"/>
      <c r="G182" s="10"/>
      <c r="H182" s="16"/>
      <c r="I182" s="18"/>
    </row>
    <row r="183" spans="2:9" s="15" customFormat="1" ht="15" customHeight="1">
      <c r="B183" s="14"/>
      <c r="E183" s="16"/>
      <c r="F183" s="17"/>
      <c r="G183" s="10"/>
      <c r="H183" s="16"/>
      <c r="I183" s="18"/>
    </row>
    <row r="184" spans="2:9" s="15" customFormat="1" ht="15" customHeight="1">
      <c r="B184" s="14"/>
      <c r="E184" s="16"/>
      <c r="F184" s="17"/>
      <c r="G184" s="10"/>
      <c r="H184" s="16"/>
      <c r="I184" s="18"/>
    </row>
    <row r="185" spans="2:9" s="15" customFormat="1" ht="15" customHeight="1">
      <c r="B185" s="14"/>
      <c r="E185" s="16"/>
      <c r="F185" s="17"/>
      <c r="G185" s="10"/>
      <c r="H185" s="16"/>
      <c r="I185" s="18"/>
    </row>
    <row r="186" spans="2:9" s="15" customFormat="1" ht="15" customHeight="1">
      <c r="B186" s="14"/>
      <c r="E186" s="16"/>
      <c r="F186" s="17"/>
      <c r="G186" s="10"/>
      <c r="H186" s="16"/>
      <c r="I186" s="18"/>
    </row>
    <row r="187" spans="2:9" s="15" customFormat="1" ht="15" customHeight="1">
      <c r="B187" s="14"/>
      <c r="E187" s="16"/>
      <c r="F187" s="17"/>
      <c r="G187" s="10"/>
      <c r="H187" s="16"/>
      <c r="I187" s="18"/>
    </row>
    <row r="188" spans="2:9" s="15" customFormat="1" ht="15" customHeight="1">
      <c r="B188" s="14"/>
      <c r="E188" s="16"/>
      <c r="F188" s="17"/>
      <c r="G188" s="10"/>
      <c r="H188" s="16"/>
      <c r="I188" s="18"/>
    </row>
    <row r="189" spans="2:9" s="15" customFormat="1" ht="15" customHeight="1">
      <c r="B189" s="14"/>
      <c r="E189" s="16"/>
      <c r="F189" s="17"/>
      <c r="G189" s="10"/>
      <c r="H189" s="16"/>
      <c r="I189" s="18"/>
    </row>
    <row r="190" spans="2:9" s="15" customFormat="1" ht="15" customHeight="1">
      <c r="B190" s="14"/>
      <c r="E190" s="16"/>
      <c r="F190" s="17"/>
      <c r="G190" s="10"/>
      <c r="H190" s="16"/>
      <c r="I190" s="18"/>
    </row>
    <row r="191" spans="2:9" s="15" customFormat="1" ht="15" customHeight="1">
      <c r="B191" s="14"/>
      <c r="E191" s="16"/>
      <c r="F191" s="17"/>
      <c r="G191" s="10"/>
      <c r="H191" s="16"/>
      <c r="I191" s="18"/>
    </row>
    <row r="192" spans="2:9" s="15" customFormat="1" ht="15" customHeight="1">
      <c r="B192" s="14"/>
      <c r="E192" s="16"/>
      <c r="F192" s="17"/>
      <c r="G192" s="10"/>
      <c r="H192" s="16"/>
      <c r="I192" s="18"/>
    </row>
    <row r="193" spans="2:9" s="15" customFormat="1" ht="15" customHeight="1">
      <c r="B193" s="14"/>
      <c r="E193" s="16"/>
      <c r="F193" s="17"/>
      <c r="G193" s="10"/>
      <c r="H193" s="16"/>
      <c r="I193" s="18"/>
    </row>
    <row r="194" spans="2:9" s="15" customFormat="1" ht="15" customHeight="1">
      <c r="B194" s="14"/>
      <c r="E194" s="16"/>
      <c r="F194" s="17"/>
      <c r="G194" s="10"/>
      <c r="H194" s="16"/>
      <c r="I194" s="18"/>
    </row>
    <row r="195" spans="2:9" s="15" customFormat="1" ht="15" customHeight="1">
      <c r="B195" s="14"/>
      <c r="E195" s="16"/>
      <c r="F195" s="17"/>
      <c r="G195" s="10"/>
      <c r="H195" s="16"/>
      <c r="I195" s="18"/>
    </row>
    <row r="196" spans="2:9" s="15" customFormat="1" ht="15" customHeight="1">
      <c r="B196" s="14"/>
      <c r="E196" s="16"/>
      <c r="F196" s="17"/>
      <c r="G196" s="10"/>
      <c r="H196" s="16"/>
      <c r="I196" s="18"/>
    </row>
    <row r="197" spans="2:9" s="15" customFormat="1" ht="15" customHeight="1">
      <c r="B197" s="14"/>
      <c r="E197" s="16"/>
      <c r="F197" s="17"/>
      <c r="G197" s="10"/>
      <c r="H197" s="16"/>
      <c r="I197" s="18"/>
    </row>
    <row r="198" spans="2:9" s="15" customFormat="1" ht="15" customHeight="1">
      <c r="B198" s="14"/>
      <c r="E198" s="16"/>
      <c r="F198" s="17"/>
      <c r="G198" s="10"/>
      <c r="H198" s="16"/>
      <c r="I198" s="18"/>
    </row>
    <row r="199" spans="2:9" s="15" customFormat="1" ht="15" customHeight="1">
      <c r="B199" s="14"/>
      <c r="E199" s="16"/>
      <c r="F199" s="17"/>
      <c r="G199" s="10"/>
      <c r="H199" s="16"/>
      <c r="I199" s="18"/>
    </row>
    <row r="200" spans="2:9" s="15" customFormat="1" ht="15" customHeight="1">
      <c r="B200" s="14"/>
      <c r="E200" s="16"/>
      <c r="F200" s="17"/>
      <c r="G200" s="10"/>
      <c r="H200" s="16"/>
      <c r="I200" s="18"/>
    </row>
    <row r="201" spans="2:9" s="15" customFormat="1" ht="15" customHeight="1">
      <c r="B201" s="14"/>
      <c r="E201" s="16"/>
      <c r="F201" s="17"/>
      <c r="G201" s="10"/>
      <c r="H201" s="16"/>
      <c r="I201" s="18"/>
    </row>
    <row r="202" spans="2:9" s="15" customFormat="1" ht="15" customHeight="1">
      <c r="B202" s="14"/>
      <c r="E202" s="16"/>
      <c r="F202" s="17"/>
      <c r="G202" s="10"/>
      <c r="H202" s="16"/>
      <c r="I202" s="18"/>
    </row>
    <row r="203" spans="2:9" s="15" customFormat="1" ht="15" customHeight="1">
      <c r="B203" s="14"/>
      <c r="E203" s="16"/>
      <c r="F203" s="17"/>
      <c r="G203" s="10"/>
      <c r="H203" s="16"/>
      <c r="I203" s="18"/>
    </row>
    <row r="204" spans="2:9" s="15" customFormat="1" ht="15" customHeight="1">
      <c r="B204" s="14"/>
      <c r="E204" s="16"/>
      <c r="F204" s="17"/>
      <c r="G204" s="10"/>
      <c r="H204" s="16"/>
      <c r="I204" s="18"/>
    </row>
    <row r="205" spans="2:9" s="2" customFormat="1" ht="15" customHeight="1">
      <c r="B205" s="1"/>
      <c r="E205" s="3"/>
      <c r="F205" s="4"/>
      <c r="G205" s="5"/>
      <c r="H205" s="3"/>
      <c r="I205" s="6"/>
    </row>
    <row r="206" spans="2:9" s="2" customFormat="1" ht="15" customHeight="1">
      <c r="B206" s="1"/>
      <c r="E206" s="3"/>
      <c r="F206" s="4"/>
      <c r="G206" s="5"/>
      <c r="H206" s="3"/>
      <c r="I206" s="6"/>
    </row>
    <row r="207" spans="2:9" s="2" customFormat="1" ht="15" customHeight="1">
      <c r="B207" s="1"/>
      <c r="E207" s="3"/>
      <c r="F207" s="4"/>
      <c r="G207" s="5"/>
      <c r="H207" s="3"/>
      <c r="I207" s="6"/>
    </row>
    <row r="208" spans="2:9" s="2" customFormat="1" ht="15" customHeight="1">
      <c r="B208" s="1"/>
      <c r="E208" s="3"/>
      <c r="F208" s="4"/>
      <c r="G208" s="5"/>
      <c r="H208" s="3"/>
      <c r="I208" s="6"/>
    </row>
    <row r="209" spans="2:9" s="2" customFormat="1" ht="15" customHeight="1">
      <c r="B209" s="1"/>
      <c r="E209" s="3"/>
      <c r="F209" s="4"/>
      <c r="G209" s="5"/>
      <c r="H209" s="3"/>
      <c r="I209" s="6"/>
    </row>
    <row r="210" spans="2:9" s="2" customFormat="1" ht="15" customHeight="1">
      <c r="B210" s="1"/>
      <c r="E210" s="3"/>
      <c r="F210" s="4"/>
      <c r="G210" s="5"/>
      <c r="H210" s="3"/>
      <c r="I210" s="6"/>
    </row>
    <row r="211" spans="2:9" s="2" customFormat="1" ht="15" customHeight="1">
      <c r="B211" s="1"/>
      <c r="E211" s="3"/>
      <c r="F211" s="4"/>
      <c r="G211" s="5"/>
      <c r="H211" s="3"/>
      <c r="I211" s="6"/>
    </row>
    <row r="212" spans="2:9" s="2" customFormat="1" ht="15" customHeight="1">
      <c r="B212" s="1"/>
      <c r="E212" s="3"/>
      <c r="F212" s="4"/>
      <c r="G212" s="5"/>
      <c r="H212" s="3"/>
      <c r="I212" s="6"/>
    </row>
    <row r="213" spans="2:9" s="2" customFormat="1" ht="15" customHeight="1">
      <c r="B213" s="1"/>
      <c r="E213" s="3"/>
      <c r="F213" s="4"/>
      <c r="G213" s="5"/>
      <c r="H213" s="3"/>
      <c r="I213" s="6"/>
    </row>
    <row r="214" spans="2:9" s="2" customFormat="1" ht="15" customHeight="1">
      <c r="B214" s="1"/>
      <c r="E214" s="3"/>
      <c r="F214" s="4"/>
      <c r="G214" s="5"/>
      <c r="H214" s="3"/>
      <c r="I214" s="6"/>
    </row>
    <row r="215" spans="2:9" s="2" customFormat="1" ht="15" customHeight="1">
      <c r="B215" s="1"/>
      <c r="E215" s="3"/>
      <c r="F215" s="4"/>
      <c r="G215" s="5"/>
      <c r="H215" s="3"/>
      <c r="I215" s="6"/>
    </row>
    <row r="216" spans="2:9" s="2" customFormat="1" ht="15" customHeight="1">
      <c r="B216" s="1"/>
      <c r="E216" s="3"/>
      <c r="F216" s="4"/>
      <c r="G216" s="5"/>
      <c r="H216" s="3"/>
      <c r="I216" s="6"/>
    </row>
    <row r="217" spans="2:9" s="2" customFormat="1" ht="15" customHeight="1">
      <c r="B217" s="1"/>
      <c r="E217" s="3"/>
      <c r="F217" s="4"/>
      <c r="G217" s="5"/>
      <c r="H217" s="3"/>
      <c r="I217" s="6"/>
    </row>
    <row r="218" spans="2:9" s="2" customFormat="1" ht="15" customHeight="1">
      <c r="B218" s="1"/>
      <c r="E218" s="3"/>
      <c r="F218" s="4"/>
      <c r="G218" s="5"/>
      <c r="H218" s="3"/>
      <c r="I218" s="6"/>
    </row>
    <row r="219" spans="2:9" s="2" customFormat="1" ht="15" customHeight="1">
      <c r="B219" s="1"/>
      <c r="E219" s="3"/>
      <c r="F219" s="4"/>
      <c r="G219" s="5"/>
      <c r="H219" s="3"/>
      <c r="I219" s="6"/>
    </row>
    <row r="220" spans="2:9" s="2" customFormat="1" ht="15" customHeight="1">
      <c r="B220" s="1"/>
      <c r="E220" s="3"/>
      <c r="F220" s="4"/>
      <c r="G220" s="5"/>
      <c r="H220" s="3"/>
      <c r="I220" s="6"/>
    </row>
    <row r="221" spans="2:9" s="2" customFormat="1" ht="15" customHeight="1">
      <c r="B221" s="1"/>
      <c r="E221" s="3"/>
      <c r="F221" s="4"/>
      <c r="G221" s="5"/>
      <c r="H221" s="3"/>
      <c r="I221" s="6"/>
    </row>
    <row r="222" spans="2:9" s="2" customFormat="1" ht="15" customHeight="1">
      <c r="B222" s="1"/>
      <c r="E222" s="3"/>
      <c r="F222" s="4"/>
      <c r="G222" s="5"/>
      <c r="H222" s="3"/>
      <c r="I222" s="6"/>
    </row>
    <row r="223" spans="2:9" s="2" customFormat="1" ht="15" customHeight="1">
      <c r="B223" s="1"/>
      <c r="E223" s="3"/>
      <c r="F223" s="4"/>
      <c r="G223" s="5"/>
      <c r="H223" s="3"/>
      <c r="I223" s="6"/>
    </row>
    <row r="224" spans="2:9" s="2" customFormat="1" ht="15" customHeight="1">
      <c r="B224" s="1"/>
      <c r="E224" s="3"/>
      <c r="F224" s="4"/>
      <c r="G224" s="5"/>
      <c r="H224" s="3"/>
      <c r="I224" s="6"/>
    </row>
    <row r="225" spans="2:9" s="2" customFormat="1" ht="15" customHeight="1">
      <c r="B225" s="1"/>
      <c r="E225" s="3"/>
      <c r="F225" s="4"/>
      <c r="G225" s="5"/>
      <c r="H225" s="3"/>
      <c r="I225" s="6"/>
    </row>
    <row r="226" spans="2:9" s="2" customFormat="1" ht="15" customHeight="1">
      <c r="B226" s="1"/>
      <c r="E226" s="3"/>
      <c r="F226" s="4"/>
      <c r="G226" s="5"/>
      <c r="H226" s="3"/>
      <c r="I226" s="6"/>
    </row>
    <row r="227" spans="2:9" s="2" customFormat="1" ht="15" customHeight="1">
      <c r="B227" s="1"/>
      <c r="E227" s="3"/>
      <c r="F227" s="4"/>
      <c r="G227" s="5"/>
      <c r="H227" s="3"/>
      <c r="I227" s="6"/>
    </row>
    <row r="228" spans="2:9" s="2" customFormat="1" ht="15" customHeight="1">
      <c r="B228" s="1"/>
      <c r="E228" s="3"/>
      <c r="F228" s="4"/>
      <c r="G228" s="5"/>
      <c r="H228" s="3"/>
      <c r="I228" s="6"/>
    </row>
    <row r="229" spans="2:9" s="2" customFormat="1" ht="15" customHeight="1">
      <c r="B229" s="1"/>
      <c r="E229" s="3"/>
      <c r="F229" s="4"/>
      <c r="G229" s="5"/>
      <c r="H229" s="3"/>
      <c r="I229" s="6"/>
    </row>
    <row r="230" spans="2:9" s="2" customFormat="1" ht="15" customHeight="1">
      <c r="B230" s="1"/>
      <c r="E230" s="3"/>
      <c r="F230" s="4"/>
      <c r="G230" s="5"/>
      <c r="H230" s="3"/>
      <c r="I230" s="6"/>
    </row>
    <row r="231" spans="2:9" s="2" customFormat="1" ht="15" customHeight="1">
      <c r="B231" s="1"/>
      <c r="E231" s="3"/>
      <c r="F231" s="4"/>
      <c r="G231" s="5"/>
      <c r="H231" s="3"/>
      <c r="I231" s="6"/>
    </row>
    <row r="232" spans="2:9" s="2" customFormat="1" ht="15" customHeight="1">
      <c r="B232" s="1"/>
      <c r="E232" s="3"/>
      <c r="F232" s="4"/>
      <c r="G232" s="5"/>
      <c r="H232" s="3"/>
      <c r="I232" s="6"/>
    </row>
    <row r="233" spans="2:9" s="2" customFormat="1" ht="15" customHeight="1">
      <c r="B233" s="1"/>
      <c r="E233" s="3"/>
      <c r="F233" s="4"/>
      <c r="G233" s="5"/>
      <c r="H233" s="3"/>
      <c r="I233" s="6"/>
    </row>
    <row r="234" spans="2:9" s="2" customFormat="1" ht="15" customHeight="1">
      <c r="B234" s="1"/>
      <c r="E234" s="3"/>
      <c r="F234" s="4"/>
      <c r="G234" s="5"/>
      <c r="H234" s="3"/>
      <c r="I234" s="6"/>
    </row>
    <row r="235" spans="2:9" s="2" customFormat="1" ht="15" customHeight="1">
      <c r="B235" s="1"/>
      <c r="E235" s="3"/>
      <c r="F235" s="4"/>
      <c r="G235" s="5"/>
      <c r="H235" s="3"/>
      <c r="I235" s="6"/>
    </row>
    <row r="236" spans="2:9" s="2" customFormat="1" ht="15" customHeight="1">
      <c r="B236" s="1"/>
      <c r="E236" s="3"/>
      <c r="F236" s="4"/>
      <c r="G236" s="5"/>
      <c r="H236" s="3"/>
      <c r="I236" s="6"/>
    </row>
    <row r="237" spans="2:9" s="2" customFormat="1" ht="15" customHeight="1">
      <c r="B237" s="1"/>
      <c r="E237" s="3"/>
      <c r="F237" s="4"/>
      <c r="G237" s="5"/>
      <c r="H237" s="3"/>
      <c r="I237" s="6"/>
    </row>
    <row r="238" spans="2:9" s="2" customFormat="1" ht="15" customHeight="1">
      <c r="B238" s="1"/>
      <c r="E238" s="3"/>
      <c r="F238" s="4"/>
      <c r="G238" s="5"/>
      <c r="H238" s="3"/>
      <c r="I238" s="6"/>
    </row>
    <row r="239" spans="2:9" s="2" customFormat="1" ht="15" customHeight="1">
      <c r="B239" s="1"/>
      <c r="E239" s="3"/>
      <c r="F239" s="4"/>
      <c r="G239" s="5"/>
      <c r="H239" s="3"/>
      <c r="I239" s="6"/>
    </row>
    <row r="240" spans="2:9" s="2" customFormat="1" ht="15" customHeight="1">
      <c r="B240" s="1"/>
      <c r="E240" s="3"/>
      <c r="F240" s="4"/>
      <c r="G240" s="5"/>
      <c r="H240" s="3"/>
      <c r="I240" s="6"/>
    </row>
    <row r="241" spans="2:9" s="2" customFormat="1" ht="15" customHeight="1">
      <c r="B241" s="1"/>
      <c r="E241" s="3"/>
      <c r="F241" s="4"/>
      <c r="G241" s="5"/>
      <c r="H241" s="3"/>
      <c r="I241" s="6"/>
    </row>
    <row r="242" spans="2:9" s="2" customFormat="1" ht="15" customHeight="1">
      <c r="B242" s="1"/>
      <c r="E242" s="3"/>
      <c r="F242" s="4"/>
      <c r="G242" s="5"/>
      <c r="H242" s="3"/>
      <c r="I242" s="6"/>
    </row>
    <row r="243" spans="2:9" s="2" customFormat="1" ht="15" customHeight="1">
      <c r="B243" s="1"/>
      <c r="E243" s="3"/>
      <c r="F243" s="4"/>
      <c r="G243" s="5"/>
      <c r="H243" s="3"/>
      <c r="I243" s="6"/>
    </row>
    <row r="244" spans="2:9" s="2" customFormat="1" ht="15" customHeight="1">
      <c r="B244" s="1"/>
      <c r="E244" s="3"/>
      <c r="F244" s="4"/>
      <c r="G244" s="5"/>
      <c r="H244" s="3"/>
      <c r="I244" s="6"/>
    </row>
    <row r="245" spans="2:9" s="2" customFormat="1" ht="15" customHeight="1">
      <c r="B245" s="1"/>
      <c r="E245" s="3"/>
      <c r="F245" s="4"/>
      <c r="G245" s="5"/>
      <c r="H245" s="3"/>
      <c r="I245" s="6"/>
    </row>
    <row r="246" spans="2:9" s="2" customFormat="1" ht="15" customHeight="1">
      <c r="B246" s="1"/>
      <c r="E246" s="3"/>
      <c r="F246" s="4"/>
      <c r="G246" s="5"/>
      <c r="H246" s="3"/>
      <c r="I246" s="6"/>
    </row>
    <row r="247" spans="2:9" s="2" customFormat="1" ht="15" customHeight="1">
      <c r="B247" s="1"/>
      <c r="E247" s="3"/>
      <c r="F247" s="4"/>
      <c r="G247" s="5"/>
      <c r="H247" s="3"/>
      <c r="I247" s="6"/>
    </row>
    <row r="248" spans="2:9" s="2" customFormat="1" ht="15" customHeight="1">
      <c r="B248" s="1"/>
      <c r="E248" s="3"/>
      <c r="F248" s="4"/>
      <c r="G248" s="5"/>
      <c r="H248" s="3"/>
      <c r="I248" s="6"/>
    </row>
    <row r="249" spans="2:9" s="2" customFormat="1" ht="15" customHeight="1">
      <c r="B249" s="1"/>
      <c r="E249" s="3"/>
      <c r="F249" s="4"/>
      <c r="G249" s="5"/>
      <c r="H249" s="3"/>
      <c r="I249" s="6"/>
    </row>
    <row r="250" spans="2:9" s="2" customFormat="1" ht="15" customHeight="1">
      <c r="B250" s="1"/>
      <c r="E250" s="3"/>
      <c r="F250" s="4"/>
      <c r="G250" s="5"/>
      <c r="H250" s="3"/>
      <c r="I250" s="6"/>
    </row>
    <row r="251" spans="2:9" s="2" customFormat="1" ht="15" customHeight="1">
      <c r="B251" s="1"/>
      <c r="E251" s="3"/>
      <c r="F251" s="4"/>
      <c r="G251" s="5"/>
      <c r="H251" s="3"/>
      <c r="I251" s="6"/>
    </row>
    <row r="252" spans="2:9" s="2" customFormat="1" ht="15" customHeight="1">
      <c r="B252" s="1"/>
      <c r="E252" s="3"/>
      <c r="F252" s="4"/>
      <c r="G252" s="5"/>
      <c r="H252" s="3"/>
      <c r="I252" s="6"/>
    </row>
    <row r="253" spans="2:9" s="2" customFormat="1" ht="15" customHeight="1">
      <c r="B253" s="1"/>
      <c r="E253" s="3"/>
      <c r="F253" s="4"/>
      <c r="G253" s="5"/>
      <c r="H253" s="3"/>
      <c r="I253" s="6"/>
    </row>
    <row r="254" spans="2:9" s="2" customFormat="1" ht="15" customHeight="1">
      <c r="B254" s="1"/>
      <c r="E254" s="3"/>
      <c r="F254" s="4"/>
      <c r="G254" s="5"/>
      <c r="H254" s="3"/>
      <c r="I254" s="6"/>
    </row>
    <row r="255" spans="2:9" s="2" customFormat="1" ht="15" customHeight="1">
      <c r="B255" s="1"/>
      <c r="E255" s="3"/>
      <c r="F255" s="4"/>
      <c r="G255" s="5"/>
      <c r="H255" s="3"/>
      <c r="I255" s="6"/>
    </row>
    <row r="256" spans="2:9" s="2" customFormat="1" ht="15" customHeight="1">
      <c r="B256" s="1"/>
      <c r="E256" s="3"/>
      <c r="F256" s="4"/>
      <c r="G256" s="5"/>
      <c r="H256" s="3"/>
      <c r="I256" s="6"/>
    </row>
    <row r="257" spans="2:9" s="2" customFormat="1" ht="15" customHeight="1">
      <c r="B257" s="1"/>
      <c r="E257" s="3"/>
      <c r="F257" s="4"/>
      <c r="G257" s="5"/>
      <c r="H257" s="3"/>
      <c r="I257" s="6"/>
    </row>
    <row r="258" spans="2:9" s="2" customFormat="1" ht="15" customHeight="1">
      <c r="B258" s="1"/>
      <c r="E258" s="3"/>
      <c r="F258" s="4"/>
      <c r="G258" s="5"/>
      <c r="H258" s="3"/>
      <c r="I258" s="6"/>
    </row>
    <row r="259" spans="2:9" s="2" customFormat="1" ht="15" customHeight="1">
      <c r="B259" s="1"/>
      <c r="E259" s="3"/>
      <c r="F259" s="4"/>
      <c r="G259" s="5"/>
      <c r="H259" s="3"/>
      <c r="I259" s="6"/>
    </row>
    <row r="260" spans="2:9" s="2" customFormat="1" ht="15" customHeight="1">
      <c r="B260" s="1"/>
      <c r="E260" s="3"/>
      <c r="F260" s="4"/>
      <c r="G260" s="5"/>
      <c r="H260" s="3"/>
      <c r="I260" s="6"/>
    </row>
    <row r="261" spans="2:9" s="2" customFormat="1" ht="15" customHeight="1">
      <c r="B261" s="1"/>
      <c r="E261" s="3"/>
      <c r="F261" s="4"/>
      <c r="G261" s="5"/>
      <c r="H261" s="3"/>
      <c r="I261" s="6"/>
    </row>
    <row r="262" spans="2:9" s="2" customFormat="1" ht="15" customHeight="1">
      <c r="B262" s="1"/>
      <c r="E262" s="3"/>
      <c r="F262" s="4"/>
      <c r="G262" s="5"/>
      <c r="H262" s="3"/>
      <c r="I262" s="6"/>
    </row>
    <row r="263" spans="2:9" s="2" customFormat="1" ht="15" customHeight="1">
      <c r="B263" s="1"/>
      <c r="E263" s="3"/>
      <c r="F263" s="4"/>
      <c r="G263" s="5"/>
      <c r="H263" s="3"/>
      <c r="I263" s="6"/>
    </row>
    <row r="264" spans="2:9" s="2" customFormat="1" ht="15" customHeight="1">
      <c r="B264" s="1"/>
      <c r="E264" s="3"/>
      <c r="F264" s="4"/>
      <c r="G264" s="5"/>
      <c r="H264" s="3"/>
      <c r="I264" s="6"/>
    </row>
    <row r="265" spans="2:9" s="2" customFormat="1" ht="15" customHeight="1">
      <c r="B265" s="1"/>
      <c r="E265" s="3"/>
      <c r="F265" s="4"/>
      <c r="G265" s="5"/>
      <c r="H265" s="3"/>
      <c r="I265" s="6"/>
    </row>
    <row r="266" spans="2:9" s="2" customFormat="1" ht="15" customHeight="1">
      <c r="B266" s="1"/>
      <c r="E266" s="3"/>
      <c r="F266" s="4"/>
      <c r="G266" s="5"/>
      <c r="H266" s="3"/>
      <c r="I266" s="6"/>
    </row>
    <row r="267" spans="2:9" s="2" customFormat="1" ht="15" customHeight="1">
      <c r="B267" s="1"/>
      <c r="E267" s="3"/>
      <c r="F267" s="4"/>
      <c r="G267" s="5"/>
      <c r="H267" s="3"/>
      <c r="I267" s="6"/>
    </row>
    <row r="268" spans="2:9" s="2" customFormat="1" ht="15" customHeight="1">
      <c r="B268" s="1"/>
      <c r="E268" s="3"/>
      <c r="F268" s="4"/>
      <c r="G268" s="5"/>
      <c r="H268" s="3"/>
      <c r="I268" s="6"/>
    </row>
    <row r="269" spans="2:9" s="2" customFormat="1" ht="15" customHeight="1">
      <c r="B269" s="1"/>
      <c r="E269" s="3"/>
      <c r="F269" s="4"/>
      <c r="G269" s="5"/>
      <c r="H269" s="3"/>
      <c r="I269" s="6"/>
    </row>
    <row r="270" spans="2:9" s="2" customFormat="1" ht="15" customHeight="1">
      <c r="B270" s="1"/>
      <c r="E270" s="3"/>
      <c r="F270" s="4"/>
      <c r="G270" s="5"/>
      <c r="H270" s="3"/>
      <c r="I270" s="6"/>
    </row>
    <row r="271" spans="2:9" s="2" customFormat="1" ht="15" customHeight="1">
      <c r="B271" s="1"/>
      <c r="E271" s="3"/>
      <c r="F271" s="4"/>
      <c r="G271" s="5"/>
      <c r="H271" s="3"/>
      <c r="I271" s="6"/>
    </row>
    <row r="272" spans="2:9" s="2" customFormat="1" ht="15" customHeight="1">
      <c r="B272" s="1"/>
      <c r="E272" s="3"/>
      <c r="F272" s="4"/>
      <c r="G272" s="5"/>
      <c r="H272" s="3"/>
      <c r="I272" s="6"/>
    </row>
    <row r="273" spans="2:9" s="2" customFormat="1" ht="15" customHeight="1">
      <c r="B273" s="1"/>
      <c r="E273" s="3"/>
      <c r="F273" s="4"/>
      <c r="G273" s="5"/>
      <c r="H273" s="3"/>
      <c r="I273" s="6"/>
    </row>
    <row r="274" spans="2:9" s="2" customFormat="1" ht="15" customHeight="1">
      <c r="B274" s="1"/>
      <c r="E274" s="3"/>
      <c r="F274" s="4"/>
      <c r="G274" s="5"/>
      <c r="H274" s="3"/>
      <c r="I274" s="6"/>
    </row>
    <row r="275" spans="2:9" s="2" customFormat="1" ht="15" customHeight="1">
      <c r="B275" s="1"/>
      <c r="E275" s="3"/>
      <c r="F275" s="4"/>
      <c r="G275" s="5"/>
      <c r="H275" s="3"/>
      <c r="I275" s="6"/>
    </row>
    <row r="276" spans="2:9" s="2" customFormat="1" ht="15" customHeight="1">
      <c r="B276" s="1"/>
      <c r="E276" s="3"/>
      <c r="F276" s="4"/>
      <c r="G276" s="5"/>
      <c r="H276" s="3"/>
      <c r="I276" s="6"/>
    </row>
    <row r="277" spans="2:9" s="2" customFormat="1" ht="15" customHeight="1">
      <c r="B277" s="1"/>
      <c r="E277" s="3"/>
      <c r="F277" s="4"/>
      <c r="G277" s="5"/>
      <c r="H277" s="3"/>
      <c r="I277" s="6"/>
    </row>
    <row r="278" spans="2:9" s="2" customFormat="1" ht="15" customHeight="1">
      <c r="B278" s="1"/>
      <c r="E278" s="3"/>
      <c r="F278" s="4"/>
      <c r="G278" s="5"/>
      <c r="H278" s="3"/>
      <c r="I278" s="6"/>
    </row>
    <row r="279" spans="2:9" s="2" customFormat="1" ht="15" customHeight="1">
      <c r="B279" s="1"/>
      <c r="E279" s="3"/>
      <c r="F279" s="4"/>
      <c r="G279" s="5"/>
      <c r="H279" s="3"/>
      <c r="I279" s="6"/>
    </row>
    <row r="280" spans="2:9" s="2" customFormat="1" ht="15" customHeight="1">
      <c r="B280" s="1"/>
      <c r="E280" s="3"/>
      <c r="F280" s="4"/>
      <c r="G280" s="5"/>
      <c r="H280" s="3"/>
      <c r="I280" s="6"/>
    </row>
    <row r="281" spans="2:9" s="2" customFormat="1" ht="15" customHeight="1">
      <c r="B281" s="1"/>
      <c r="E281" s="3"/>
      <c r="F281" s="4"/>
      <c r="G281" s="5"/>
      <c r="H281" s="3"/>
      <c r="I281" s="6"/>
    </row>
    <row r="282" spans="2:9" s="2" customFormat="1" ht="15" customHeight="1">
      <c r="B282" s="1"/>
      <c r="E282" s="3"/>
      <c r="F282" s="4"/>
      <c r="G282" s="5"/>
      <c r="H282" s="3"/>
      <c r="I282" s="6"/>
    </row>
    <row r="283" spans="2:9" s="2" customFormat="1" ht="15" customHeight="1">
      <c r="B283" s="1"/>
      <c r="E283" s="3"/>
      <c r="F283" s="4"/>
      <c r="G283" s="5"/>
      <c r="H283" s="3"/>
      <c r="I283" s="6"/>
    </row>
    <row r="284" spans="2:9" s="2" customFormat="1" ht="15" customHeight="1">
      <c r="B284" s="1"/>
      <c r="E284" s="3"/>
      <c r="F284" s="4"/>
      <c r="G284" s="5"/>
      <c r="H284" s="3"/>
      <c r="I284" s="6"/>
    </row>
    <row r="285" spans="2:9" s="2" customFormat="1" ht="15" customHeight="1">
      <c r="B285" s="1"/>
      <c r="E285" s="3"/>
      <c r="F285" s="4"/>
      <c r="G285" s="5"/>
      <c r="H285" s="3"/>
      <c r="I285" s="6"/>
    </row>
    <row r="286" spans="2:9" s="2" customFormat="1" ht="15" customHeight="1">
      <c r="B286" s="1"/>
      <c r="E286" s="3"/>
      <c r="F286" s="4"/>
      <c r="G286" s="5"/>
      <c r="H286" s="3"/>
      <c r="I286" s="6"/>
    </row>
    <row r="287" spans="2:9" s="2" customFormat="1" ht="15" customHeight="1">
      <c r="B287" s="1"/>
      <c r="E287" s="3"/>
      <c r="F287" s="4"/>
      <c r="G287" s="5"/>
      <c r="H287" s="3"/>
      <c r="I287" s="6"/>
    </row>
    <row r="288" spans="2:9" s="2" customFormat="1" ht="15" customHeight="1">
      <c r="B288" s="1"/>
      <c r="E288" s="3"/>
      <c r="F288" s="4"/>
      <c r="G288" s="5"/>
      <c r="H288" s="3"/>
      <c r="I288" s="6"/>
    </row>
    <row r="289" spans="2:9" s="2" customFormat="1" ht="15" customHeight="1">
      <c r="B289" s="1"/>
      <c r="E289" s="3"/>
      <c r="F289" s="4"/>
      <c r="G289" s="5"/>
      <c r="H289" s="3"/>
      <c r="I289" s="6"/>
    </row>
    <row r="290" spans="2:9" s="2" customFormat="1" ht="15" customHeight="1">
      <c r="B290" s="1"/>
      <c r="E290" s="3"/>
      <c r="F290" s="4"/>
      <c r="G290" s="5"/>
      <c r="H290" s="3"/>
      <c r="I290" s="6"/>
    </row>
    <row r="291" spans="2:9" s="2" customFormat="1" ht="15" customHeight="1">
      <c r="B291" s="1"/>
      <c r="E291" s="3"/>
      <c r="F291" s="4"/>
      <c r="G291" s="5"/>
      <c r="H291" s="3"/>
      <c r="I291" s="6"/>
    </row>
    <row r="292" spans="2:9" s="2" customFormat="1" ht="15" customHeight="1">
      <c r="B292" s="1"/>
      <c r="E292" s="3"/>
      <c r="F292" s="4"/>
      <c r="G292" s="5"/>
      <c r="H292" s="3"/>
      <c r="I292" s="6"/>
    </row>
    <row r="293" spans="2:9" s="2" customFormat="1" ht="15" customHeight="1">
      <c r="B293" s="1"/>
      <c r="E293" s="3"/>
      <c r="F293" s="4"/>
      <c r="G293" s="5"/>
      <c r="H293" s="3"/>
      <c r="I293" s="6"/>
    </row>
    <row r="294" spans="2:9" s="2" customFormat="1" ht="15" customHeight="1">
      <c r="B294" s="1"/>
      <c r="E294" s="3"/>
      <c r="F294" s="4"/>
      <c r="G294" s="5"/>
      <c r="H294" s="3"/>
      <c r="I294" s="6"/>
    </row>
    <row r="295" spans="2:9" s="2" customFormat="1" ht="15" customHeight="1">
      <c r="B295" s="1"/>
      <c r="E295" s="3"/>
      <c r="F295" s="4"/>
      <c r="G295" s="5"/>
      <c r="H295" s="3"/>
      <c r="I295" s="6"/>
    </row>
    <row r="296" spans="2:9" s="2" customFormat="1" ht="15" customHeight="1">
      <c r="B296" s="1"/>
      <c r="E296" s="3"/>
      <c r="F296" s="4"/>
      <c r="G296" s="5"/>
      <c r="H296" s="3"/>
      <c r="I296" s="6"/>
    </row>
    <row r="297" spans="2:9" s="2" customFormat="1" ht="15" customHeight="1">
      <c r="B297" s="1"/>
      <c r="E297" s="3"/>
      <c r="F297" s="4"/>
      <c r="G297" s="5"/>
      <c r="H297" s="3"/>
      <c r="I297" s="6"/>
    </row>
    <row r="298" spans="2:9" s="2" customFormat="1" ht="15" customHeight="1">
      <c r="B298" s="1"/>
      <c r="E298" s="3"/>
      <c r="F298" s="4"/>
      <c r="G298" s="5"/>
      <c r="H298" s="3"/>
      <c r="I298" s="6"/>
    </row>
    <row r="299" spans="2:9" s="2" customFormat="1" ht="15" customHeight="1">
      <c r="B299" s="1"/>
      <c r="E299" s="3"/>
      <c r="F299" s="4"/>
      <c r="G299" s="5"/>
      <c r="H299" s="3"/>
      <c r="I299" s="6"/>
    </row>
    <row r="300" spans="2:9" s="2" customFormat="1" ht="15" customHeight="1">
      <c r="B300" s="1"/>
      <c r="E300" s="3"/>
      <c r="F300" s="4"/>
      <c r="G300" s="5"/>
      <c r="H300" s="3"/>
      <c r="I300" s="6"/>
    </row>
    <row r="301" spans="2:9" s="2" customFormat="1" ht="15" customHeight="1">
      <c r="B301" s="1"/>
      <c r="E301" s="3"/>
      <c r="F301" s="4"/>
      <c r="G301" s="5"/>
      <c r="H301" s="3"/>
      <c r="I301" s="6"/>
    </row>
    <row r="302" spans="2:9" s="2" customFormat="1" ht="15" customHeight="1">
      <c r="B302" s="1"/>
      <c r="E302" s="3"/>
      <c r="F302" s="4"/>
      <c r="G302" s="5"/>
      <c r="H302" s="3"/>
      <c r="I302" s="6"/>
    </row>
    <row r="303" spans="2:9" s="2" customFormat="1" ht="15" customHeight="1">
      <c r="B303" s="1"/>
      <c r="E303" s="3"/>
      <c r="F303" s="4"/>
      <c r="G303" s="5"/>
      <c r="H303" s="3"/>
      <c r="I303" s="6"/>
    </row>
    <row r="304" spans="2:9" s="2" customFormat="1" ht="15" customHeight="1">
      <c r="B304" s="1"/>
      <c r="E304" s="3"/>
      <c r="F304" s="4"/>
      <c r="G304" s="5"/>
      <c r="H304" s="3"/>
      <c r="I304" s="6"/>
    </row>
    <row r="305" spans="2:9" s="2" customFormat="1" ht="15" customHeight="1">
      <c r="B305" s="1"/>
      <c r="E305" s="3"/>
      <c r="F305" s="4"/>
      <c r="G305" s="5"/>
      <c r="H305" s="3"/>
      <c r="I305" s="6"/>
    </row>
    <row r="306" spans="2:9" s="2" customFormat="1" ht="15" customHeight="1">
      <c r="B306" s="1"/>
      <c r="E306" s="3"/>
      <c r="F306" s="4"/>
      <c r="G306" s="5"/>
      <c r="H306" s="3"/>
      <c r="I306" s="6"/>
    </row>
    <row r="307" spans="2:9" s="2" customFormat="1" ht="15" customHeight="1">
      <c r="B307" s="1"/>
      <c r="E307" s="3"/>
      <c r="F307" s="4"/>
      <c r="G307" s="5"/>
      <c r="H307" s="3"/>
      <c r="I307" s="6"/>
    </row>
    <row r="308" spans="2:9" s="2" customFormat="1" ht="15" customHeight="1">
      <c r="B308" s="1"/>
      <c r="E308" s="3"/>
      <c r="F308" s="4"/>
      <c r="G308" s="5"/>
      <c r="H308" s="3"/>
      <c r="I308" s="6"/>
    </row>
    <row r="309" spans="2:9" s="2" customFormat="1" ht="15" customHeight="1">
      <c r="B309" s="1"/>
      <c r="E309" s="3"/>
      <c r="F309" s="4"/>
      <c r="G309" s="5"/>
      <c r="H309" s="3"/>
      <c r="I309" s="6"/>
    </row>
    <row r="310" spans="2:9" s="2" customFormat="1" ht="15" customHeight="1">
      <c r="B310" s="1"/>
      <c r="E310" s="3"/>
      <c r="F310" s="4"/>
      <c r="G310" s="5"/>
      <c r="H310" s="3"/>
      <c r="I310" s="6"/>
    </row>
    <row r="311" spans="2:9" s="2" customFormat="1" ht="15" customHeight="1">
      <c r="B311" s="1"/>
      <c r="E311" s="3"/>
      <c r="F311" s="4"/>
      <c r="G311" s="5"/>
      <c r="H311" s="3"/>
      <c r="I311" s="6"/>
    </row>
    <row r="312" spans="2:9" s="2" customFormat="1" ht="15" customHeight="1">
      <c r="B312" s="1"/>
      <c r="E312" s="3"/>
      <c r="F312" s="4"/>
      <c r="G312" s="5"/>
      <c r="H312" s="3"/>
      <c r="I312" s="6"/>
    </row>
    <row r="313" spans="2:9" s="2" customFormat="1" ht="15" customHeight="1">
      <c r="B313" s="1"/>
      <c r="E313" s="3"/>
      <c r="F313" s="4"/>
      <c r="G313" s="5"/>
      <c r="H313" s="3"/>
      <c r="I313" s="6"/>
    </row>
    <row r="314" spans="2:9" s="2" customFormat="1" ht="15" customHeight="1">
      <c r="B314" s="1"/>
      <c r="E314" s="3"/>
      <c r="F314" s="4"/>
      <c r="G314" s="5"/>
      <c r="H314" s="3"/>
      <c r="I314" s="6"/>
    </row>
    <row r="315" spans="2:9" s="2" customFormat="1" ht="15" customHeight="1">
      <c r="B315" s="1"/>
      <c r="E315" s="3"/>
      <c r="F315" s="4"/>
      <c r="G315" s="5"/>
      <c r="H315" s="3"/>
      <c r="I315" s="6"/>
    </row>
    <row r="316" spans="2:9" s="2" customFormat="1" ht="15" customHeight="1">
      <c r="B316" s="1"/>
      <c r="E316" s="3"/>
      <c r="F316" s="4"/>
      <c r="G316" s="5"/>
      <c r="H316" s="3"/>
      <c r="I316" s="6"/>
    </row>
    <row r="317" spans="2:9" s="2" customFormat="1" ht="15" customHeight="1">
      <c r="B317" s="1"/>
      <c r="E317" s="3"/>
      <c r="F317" s="4"/>
      <c r="G317" s="5"/>
      <c r="H317" s="3"/>
      <c r="I317" s="6"/>
    </row>
    <row r="318" spans="2:9" s="2" customFormat="1" ht="15" customHeight="1">
      <c r="B318" s="1"/>
      <c r="E318" s="3"/>
      <c r="F318" s="4"/>
      <c r="G318" s="5"/>
      <c r="H318" s="3"/>
      <c r="I318" s="6"/>
    </row>
    <row r="319" spans="2:9" s="2" customFormat="1" ht="15" customHeight="1">
      <c r="B319" s="1"/>
      <c r="E319" s="3"/>
      <c r="F319" s="4"/>
      <c r="G319" s="5"/>
      <c r="H319" s="3"/>
      <c r="I319" s="6"/>
    </row>
    <row r="320" spans="2:9" s="2" customFormat="1" ht="15" customHeight="1">
      <c r="B320" s="1"/>
      <c r="E320" s="3"/>
      <c r="F320" s="4"/>
      <c r="G320" s="5"/>
      <c r="H320" s="3"/>
      <c r="I320" s="6"/>
    </row>
    <row r="321" spans="2:9" s="2" customFormat="1" ht="15" customHeight="1">
      <c r="B321" s="1"/>
      <c r="E321" s="3"/>
      <c r="F321" s="4"/>
      <c r="G321" s="5"/>
      <c r="H321" s="3"/>
      <c r="I321" s="6"/>
    </row>
    <row r="322" spans="2:9" s="2" customFormat="1" ht="15" customHeight="1">
      <c r="B322" s="1"/>
      <c r="E322" s="3"/>
      <c r="F322" s="4"/>
      <c r="G322" s="5"/>
      <c r="H322" s="3"/>
      <c r="I322" s="6"/>
    </row>
    <row r="323" spans="2:9" s="2" customFormat="1" ht="15" customHeight="1">
      <c r="B323" s="1"/>
      <c r="E323" s="3"/>
      <c r="F323" s="4"/>
      <c r="G323" s="5"/>
      <c r="H323" s="3"/>
      <c r="I323" s="6"/>
    </row>
    <row r="324" spans="2:9" s="2" customFormat="1" ht="15" customHeight="1">
      <c r="B324" s="1"/>
      <c r="E324" s="3"/>
      <c r="F324" s="4"/>
      <c r="G324" s="5"/>
      <c r="H324" s="3"/>
      <c r="I324" s="6"/>
    </row>
    <row r="325" spans="2:9" s="2" customFormat="1" ht="15" customHeight="1">
      <c r="B325" s="1"/>
      <c r="E325" s="3"/>
      <c r="F325" s="4"/>
      <c r="G325" s="5"/>
      <c r="H325" s="3"/>
      <c r="I325" s="6"/>
    </row>
    <row r="326" spans="2:9" s="2" customFormat="1" ht="15" customHeight="1">
      <c r="B326" s="1"/>
      <c r="E326" s="3"/>
      <c r="F326" s="4"/>
      <c r="G326" s="5"/>
      <c r="H326" s="3"/>
      <c r="I326" s="6"/>
    </row>
    <row r="327" spans="2:9" s="2" customFormat="1" ht="15" customHeight="1">
      <c r="B327" s="1"/>
      <c r="E327" s="3"/>
      <c r="F327" s="4"/>
      <c r="G327" s="5"/>
      <c r="H327" s="3"/>
      <c r="I327" s="6"/>
    </row>
    <row r="328" spans="2:9" s="2" customFormat="1" ht="15" customHeight="1">
      <c r="B328" s="1"/>
      <c r="E328" s="3"/>
      <c r="F328" s="4"/>
      <c r="G328" s="5"/>
      <c r="H328" s="3"/>
      <c r="I328" s="6"/>
    </row>
    <row r="329" spans="2:9" s="2" customFormat="1" ht="15" customHeight="1">
      <c r="B329" s="1"/>
      <c r="E329" s="3"/>
      <c r="F329" s="4"/>
      <c r="G329" s="5"/>
      <c r="H329" s="3"/>
      <c r="I329" s="6"/>
    </row>
    <row r="330" spans="2:9" s="2" customFormat="1" ht="15" customHeight="1">
      <c r="B330" s="1"/>
      <c r="E330" s="3"/>
      <c r="F330" s="4"/>
      <c r="G330" s="5"/>
      <c r="H330" s="3"/>
      <c r="I330" s="6"/>
    </row>
    <row r="331" spans="2:9" s="2" customFormat="1" ht="15" customHeight="1">
      <c r="B331" s="1"/>
      <c r="E331" s="3"/>
      <c r="F331" s="4"/>
      <c r="G331" s="5"/>
      <c r="H331" s="3"/>
      <c r="I331" s="6"/>
    </row>
    <row r="332" spans="2:9" s="2" customFormat="1" ht="15" customHeight="1">
      <c r="B332" s="1"/>
      <c r="E332" s="3"/>
      <c r="F332" s="4"/>
      <c r="G332" s="5"/>
      <c r="H332" s="3"/>
      <c r="I332" s="6"/>
    </row>
    <row r="333" spans="2:9" s="2" customFormat="1" ht="15" customHeight="1">
      <c r="B333" s="1"/>
      <c r="E333" s="3"/>
      <c r="F333" s="4"/>
      <c r="G333" s="5"/>
      <c r="H333" s="3"/>
      <c r="I333" s="6"/>
    </row>
    <row r="334" spans="2:9" s="2" customFormat="1" ht="15" customHeight="1">
      <c r="B334" s="1"/>
      <c r="E334" s="3"/>
      <c r="F334" s="4"/>
      <c r="G334" s="5"/>
      <c r="H334" s="3"/>
      <c r="I334" s="6"/>
    </row>
    <row r="335" spans="2:9" s="2" customFormat="1" ht="15" customHeight="1">
      <c r="B335" s="1"/>
      <c r="E335" s="3"/>
      <c r="F335" s="4"/>
      <c r="G335" s="5"/>
      <c r="H335" s="3"/>
      <c r="I335" s="6"/>
    </row>
    <row r="336" spans="2:9" s="2" customFormat="1" ht="15" customHeight="1">
      <c r="B336" s="1"/>
      <c r="E336" s="3"/>
      <c r="F336" s="4"/>
      <c r="G336" s="5"/>
      <c r="H336" s="3"/>
      <c r="I336" s="6"/>
    </row>
    <row r="337" spans="2:9" s="2" customFormat="1" ht="15" customHeight="1">
      <c r="B337" s="1"/>
      <c r="E337" s="3"/>
      <c r="F337" s="4"/>
      <c r="G337" s="5"/>
      <c r="H337" s="3"/>
      <c r="I337" s="6"/>
    </row>
    <row r="338" spans="2:9" s="2" customFormat="1" ht="15" customHeight="1">
      <c r="B338" s="1"/>
      <c r="E338" s="3"/>
      <c r="F338" s="4"/>
      <c r="G338" s="5"/>
      <c r="H338" s="3"/>
      <c r="I338" s="6"/>
    </row>
    <row r="339" spans="2:9" s="2" customFormat="1" ht="15" customHeight="1">
      <c r="B339" s="1"/>
      <c r="E339" s="3"/>
      <c r="F339" s="4"/>
      <c r="G339" s="5"/>
      <c r="H339" s="3"/>
      <c r="I339" s="6"/>
    </row>
    <row r="340" spans="2:9" s="2" customFormat="1" ht="15" customHeight="1">
      <c r="B340" s="1"/>
      <c r="E340" s="3"/>
      <c r="F340" s="4"/>
      <c r="G340" s="5"/>
      <c r="H340" s="3"/>
      <c r="I340" s="6"/>
    </row>
    <row r="341" spans="2:9" s="2" customFormat="1" ht="15" customHeight="1">
      <c r="B341" s="1"/>
      <c r="E341" s="3"/>
      <c r="F341" s="4"/>
      <c r="G341" s="5"/>
      <c r="H341" s="3"/>
      <c r="I341" s="6"/>
    </row>
    <row r="342" spans="2:9" s="2" customFormat="1" ht="15" customHeight="1">
      <c r="B342" s="1"/>
      <c r="E342" s="3"/>
      <c r="F342" s="4"/>
      <c r="G342" s="5"/>
      <c r="H342" s="3"/>
      <c r="I342" s="6"/>
    </row>
    <row r="343" spans="2:9" s="2" customFormat="1" ht="15" customHeight="1">
      <c r="B343" s="1"/>
      <c r="E343" s="3"/>
      <c r="F343" s="4"/>
      <c r="G343" s="5"/>
      <c r="H343" s="3"/>
      <c r="I343" s="6"/>
    </row>
    <row r="344" spans="2:9" s="2" customFormat="1" ht="15" customHeight="1">
      <c r="B344" s="1"/>
      <c r="E344" s="3"/>
      <c r="F344" s="4"/>
      <c r="G344" s="5"/>
      <c r="H344" s="3"/>
      <c r="I344" s="6"/>
    </row>
    <row r="345" spans="2:9" s="2" customFormat="1" ht="15" customHeight="1">
      <c r="B345" s="1"/>
      <c r="E345" s="3"/>
      <c r="F345" s="4"/>
      <c r="G345" s="5"/>
      <c r="H345" s="3"/>
      <c r="I345" s="6"/>
    </row>
    <row r="346" spans="2:9" s="2" customFormat="1" ht="15" customHeight="1">
      <c r="B346" s="1"/>
      <c r="E346" s="3"/>
      <c r="F346" s="4"/>
      <c r="G346" s="5"/>
      <c r="H346" s="3"/>
      <c r="I346" s="6"/>
    </row>
    <row r="347" spans="2:9" s="2" customFormat="1" ht="15" customHeight="1">
      <c r="B347" s="1"/>
      <c r="E347" s="3"/>
      <c r="F347" s="4"/>
      <c r="G347" s="5"/>
      <c r="H347" s="3"/>
      <c r="I347" s="6"/>
    </row>
    <row r="348" spans="2:9" s="2" customFormat="1" ht="15" customHeight="1">
      <c r="B348" s="1"/>
      <c r="E348" s="3"/>
      <c r="F348" s="4"/>
      <c r="G348" s="5"/>
      <c r="H348" s="3"/>
      <c r="I348" s="6"/>
    </row>
    <row r="349" spans="2:9" s="2" customFormat="1" ht="15" customHeight="1">
      <c r="B349" s="1"/>
      <c r="E349" s="3"/>
      <c r="F349" s="4"/>
      <c r="G349" s="5"/>
      <c r="H349" s="3"/>
      <c r="I349" s="6"/>
    </row>
    <row r="350" spans="2:9" s="2" customFormat="1" ht="15" customHeight="1">
      <c r="B350" s="1"/>
      <c r="E350" s="3"/>
      <c r="F350" s="4"/>
      <c r="G350" s="5"/>
      <c r="H350" s="3"/>
      <c r="I350" s="6"/>
    </row>
    <row r="351" spans="2:9" s="2" customFormat="1" ht="15" customHeight="1">
      <c r="B351" s="1"/>
      <c r="E351" s="3"/>
      <c r="F351" s="4"/>
      <c r="G351" s="5"/>
      <c r="H351" s="3"/>
      <c r="I351" s="6"/>
    </row>
    <row r="352" spans="2:9" s="2" customFormat="1" ht="15" customHeight="1">
      <c r="B352" s="1"/>
      <c r="E352" s="3"/>
      <c r="F352" s="4"/>
      <c r="G352" s="5"/>
      <c r="H352" s="3"/>
      <c r="I352" s="6"/>
    </row>
    <row r="353" spans="2:9" s="2" customFormat="1" ht="15" customHeight="1">
      <c r="B353" s="1"/>
      <c r="E353" s="3"/>
      <c r="F353" s="4"/>
      <c r="G353" s="5"/>
      <c r="H353" s="3"/>
      <c r="I353" s="6"/>
    </row>
    <row r="354" spans="2:9" s="2" customFormat="1" ht="15" customHeight="1">
      <c r="B354" s="1"/>
      <c r="E354" s="3"/>
      <c r="F354" s="4"/>
      <c r="G354" s="5"/>
      <c r="H354" s="3"/>
      <c r="I354" s="6"/>
    </row>
    <row r="355" spans="2:9" s="2" customFormat="1" ht="15" customHeight="1">
      <c r="B355" s="1"/>
      <c r="E355" s="3"/>
      <c r="F355" s="4"/>
      <c r="G355" s="5"/>
      <c r="H355" s="3"/>
      <c r="I355" s="6"/>
    </row>
    <row r="356" spans="2:9" s="2" customFormat="1" ht="15" customHeight="1">
      <c r="B356" s="1"/>
      <c r="E356" s="3"/>
      <c r="F356" s="4"/>
      <c r="G356" s="5"/>
      <c r="H356" s="3"/>
      <c r="I356" s="6"/>
    </row>
    <row r="357" spans="2:9" s="2" customFormat="1" ht="15" customHeight="1">
      <c r="B357" s="1"/>
      <c r="E357" s="3"/>
      <c r="F357" s="4"/>
      <c r="G357" s="5"/>
      <c r="H357" s="3"/>
      <c r="I357" s="6"/>
    </row>
    <row r="358" spans="2:9" s="2" customFormat="1" ht="15" customHeight="1">
      <c r="B358" s="1"/>
      <c r="E358" s="3"/>
      <c r="F358" s="4"/>
      <c r="G358" s="5"/>
      <c r="H358" s="3"/>
      <c r="I358" s="6"/>
    </row>
    <row r="359" spans="2:9" s="2" customFormat="1" ht="15" customHeight="1">
      <c r="B359" s="1"/>
      <c r="E359" s="3"/>
      <c r="F359" s="4"/>
      <c r="G359" s="5"/>
      <c r="H359" s="3"/>
      <c r="I359" s="6"/>
    </row>
    <row r="360" spans="2:9" s="2" customFormat="1" ht="15" customHeight="1">
      <c r="B360" s="1"/>
      <c r="E360" s="3"/>
      <c r="F360" s="4"/>
      <c r="G360" s="5"/>
      <c r="H360" s="3"/>
      <c r="I360" s="6"/>
    </row>
    <row r="361" spans="2:9" s="2" customFormat="1" ht="15" customHeight="1">
      <c r="B361" s="1"/>
      <c r="E361" s="3"/>
      <c r="F361" s="4"/>
      <c r="G361" s="5"/>
      <c r="H361" s="3"/>
      <c r="I361" s="6"/>
    </row>
    <row r="362" spans="2:9" s="2" customFormat="1" ht="15" customHeight="1">
      <c r="B362" s="1"/>
      <c r="E362" s="3"/>
      <c r="F362" s="4"/>
      <c r="G362" s="5"/>
      <c r="H362" s="3"/>
      <c r="I362" s="6"/>
    </row>
    <row r="363" spans="2:9" s="2" customFormat="1" ht="15" customHeight="1">
      <c r="B363" s="1"/>
      <c r="E363" s="3"/>
      <c r="F363" s="4"/>
      <c r="G363" s="5"/>
      <c r="H363" s="3"/>
      <c r="I363" s="6"/>
    </row>
    <row r="364" spans="2:9" s="2" customFormat="1" ht="15" customHeight="1">
      <c r="B364" s="1"/>
      <c r="E364" s="3"/>
      <c r="F364" s="4"/>
      <c r="G364" s="5"/>
      <c r="H364" s="3"/>
      <c r="I364" s="6"/>
    </row>
    <row r="365" spans="2:9" s="2" customFormat="1" ht="15" customHeight="1">
      <c r="B365" s="1"/>
      <c r="E365" s="3"/>
      <c r="F365" s="4"/>
      <c r="G365" s="5"/>
      <c r="H365" s="3"/>
      <c r="I365" s="6"/>
    </row>
    <row r="366" spans="2:9" s="2" customFormat="1" ht="15" customHeight="1">
      <c r="B366" s="1"/>
      <c r="E366" s="3"/>
      <c r="F366" s="4"/>
      <c r="G366" s="5"/>
      <c r="H366" s="3"/>
      <c r="I366" s="6"/>
    </row>
    <row r="367" spans="2:9" s="2" customFormat="1" ht="15" customHeight="1">
      <c r="B367" s="1"/>
      <c r="E367" s="3"/>
      <c r="F367" s="4"/>
      <c r="G367" s="5"/>
      <c r="H367" s="3"/>
      <c r="I367" s="6"/>
    </row>
    <row r="368" spans="2:9" s="2" customFormat="1" ht="15" customHeight="1">
      <c r="B368" s="1"/>
      <c r="E368" s="3"/>
      <c r="F368" s="4"/>
      <c r="G368" s="5"/>
      <c r="H368" s="3"/>
      <c r="I368" s="6"/>
    </row>
    <row r="369" spans="2:9" s="2" customFormat="1" ht="15" customHeight="1">
      <c r="B369" s="1"/>
      <c r="E369" s="3"/>
      <c r="F369" s="4"/>
      <c r="G369" s="5"/>
      <c r="H369" s="3"/>
      <c r="I369" s="6"/>
    </row>
    <row r="370" spans="2:9" s="2" customFormat="1" ht="15" customHeight="1">
      <c r="B370" s="1"/>
      <c r="E370" s="3"/>
      <c r="F370" s="4"/>
      <c r="G370" s="5"/>
      <c r="H370" s="3"/>
      <c r="I370" s="6"/>
    </row>
    <row r="371" spans="2:9" s="2" customFormat="1" ht="15" customHeight="1">
      <c r="B371" s="1"/>
      <c r="E371" s="3"/>
      <c r="F371" s="4"/>
      <c r="G371" s="5"/>
      <c r="H371" s="3"/>
      <c r="I371" s="6"/>
    </row>
    <row r="372" spans="2:9" s="2" customFormat="1" ht="15" customHeight="1">
      <c r="B372" s="1"/>
      <c r="E372" s="3"/>
      <c r="F372" s="4"/>
      <c r="G372" s="5"/>
      <c r="H372" s="3"/>
      <c r="I372" s="6"/>
    </row>
    <row r="373" spans="2:9" s="2" customFormat="1" ht="15" customHeight="1">
      <c r="B373" s="1"/>
      <c r="E373" s="3"/>
      <c r="F373" s="4"/>
      <c r="G373" s="5"/>
      <c r="H373" s="3"/>
      <c r="I373" s="6"/>
    </row>
    <row r="374" spans="2:9" s="2" customFormat="1" ht="15" customHeight="1">
      <c r="B374" s="1"/>
      <c r="E374" s="3"/>
      <c r="F374" s="4"/>
      <c r="G374" s="5"/>
      <c r="H374" s="3"/>
      <c r="I374" s="6"/>
    </row>
    <row r="375" spans="2:9" s="2" customFormat="1" ht="15" customHeight="1">
      <c r="B375" s="1"/>
      <c r="E375" s="3"/>
      <c r="F375" s="4"/>
      <c r="G375" s="5"/>
      <c r="H375" s="3"/>
      <c r="I375" s="6"/>
    </row>
    <row r="376" spans="2:9" s="2" customFormat="1" ht="15" customHeight="1">
      <c r="B376" s="1"/>
      <c r="E376" s="3"/>
      <c r="F376" s="4"/>
      <c r="G376" s="5"/>
      <c r="H376" s="3"/>
      <c r="I376" s="6"/>
    </row>
    <row r="377" spans="2:9" s="2" customFormat="1" ht="15" customHeight="1">
      <c r="B377" s="1"/>
      <c r="E377" s="3"/>
      <c r="F377" s="4"/>
      <c r="G377" s="5"/>
      <c r="H377" s="3"/>
      <c r="I377" s="6"/>
    </row>
    <row r="378" spans="2:9" s="2" customFormat="1" ht="15" customHeight="1">
      <c r="B378" s="1"/>
      <c r="E378" s="3"/>
      <c r="F378" s="4"/>
      <c r="G378" s="5"/>
      <c r="H378" s="3"/>
      <c r="I378" s="6"/>
    </row>
    <row r="379" spans="2:9" s="2" customFormat="1" ht="15" customHeight="1">
      <c r="B379" s="1"/>
      <c r="E379" s="3"/>
      <c r="F379" s="4"/>
      <c r="G379" s="5"/>
      <c r="H379" s="3"/>
      <c r="I379" s="6"/>
    </row>
    <row r="380" spans="2:9" s="2" customFormat="1" ht="15" customHeight="1">
      <c r="B380" s="1"/>
      <c r="E380" s="3"/>
      <c r="F380" s="4"/>
      <c r="G380" s="5"/>
      <c r="H380" s="3"/>
      <c r="I380" s="6"/>
    </row>
    <row r="381" spans="2:9" s="2" customFormat="1" ht="15" customHeight="1">
      <c r="B381" s="1"/>
      <c r="E381" s="3"/>
      <c r="F381" s="4"/>
      <c r="G381" s="5"/>
      <c r="H381" s="3"/>
      <c r="I381" s="6"/>
    </row>
    <row r="382" spans="2:9" s="2" customFormat="1" ht="15" customHeight="1">
      <c r="B382" s="1"/>
      <c r="E382" s="3"/>
      <c r="F382" s="4"/>
      <c r="G382" s="5"/>
      <c r="H382" s="3"/>
      <c r="I382" s="6"/>
    </row>
    <row r="383" spans="2:9" s="2" customFormat="1" ht="15" customHeight="1">
      <c r="B383" s="1"/>
      <c r="E383" s="3"/>
      <c r="F383" s="4"/>
      <c r="G383" s="5"/>
      <c r="H383" s="3"/>
      <c r="I383" s="6"/>
    </row>
    <row r="384" spans="2:9" s="2" customFormat="1" ht="15" customHeight="1">
      <c r="B384" s="1"/>
      <c r="E384" s="3"/>
      <c r="F384" s="4"/>
      <c r="G384" s="5"/>
      <c r="H384" s="3"/>
      <c r="I384" s="6"/>
    </row>
    <row r="385" spans="2:9" s="2" customFormat="1" ht="15" customHeight="1">
      <c r="B385" s="1"/>
      <c r="E385" s="3"/>
      <c r="F385" s="4"/>
      <c r="G385" s="5"/>
      <c r="H385" s="3"/>
      <c r="I385" s="6"/>
    </row>
    <row r="386" spans="2:9" s="2" customFormat="1" ht="15" customHeight="1">
      <c r="B386" s="1"/>
      <c r="E386" s="3"/>
      <c r="F386" s="4"/>
      <c r="G386" s="5"/>
      <c r="H386" s="3"/>
      <c r="I386" s="6"/>
    </row>
    <row r="387" spans="2:9" s="2" customFormat="1" ht="15" customHeight="1">
      <c r="B387" s="1"/>
      <c r="E387" s="3"/>
      <c r="F387" s="4"/>
      <c r="G387" s="5"/>
      <c r="H387" s="3"/>
      <c r="I387" s="6"/>
    </row>
    <row r="388" spans="2:9" s="2" customFormat="1" ht="15" customHeight="1">
      <c r="B388" s="1"/>
      <c r="E388" s="3"/>
      <c r="F388" s="4"/>
      <c r="G388" s="5"/>
      <c r="H388" s="3"/>
      <c r="I388" s="6"/>
    </row>
    <row r="389" spans="2:9" s="2" customFormat="1" ht="15" customHeight="1">
      <c r="B389" s="1"/>
      <c r="E389" s="3"/>
      <c r="F389" s="4"/>
      <c r="G389" s="5"/>
      <c r="H389" s="3"/>
      <c r="I389" s="6"/>
    </row>
    <row r="390" spans="2:9" s="2" customFormat="1" ht="15" customHeight="1">
      <c r="B390" s="1"/>
      <c r="E390" s="3"/>
      <c r="F390" s="4"/>
      <c r="G390" s="5"/>
      <c r="H390" s="3"/>
      <c r="I390" s="6"/>
    </row>
    <row r="391" spans="2:9" s="2" customFormat="1" ht="15" customHeight="1">
      <c r="B391" s="1"/>
      <c r="E391" s="3"/>
      <c r="F391" s="4"/>
      <c r="G391" s="5"/>
      <c r="H391" s="3"/>
      <c r="I391" s="6"/>
    </row>
    <row r="392" spans="2:9" s="2" customFormat="1" ht="15" customHeight="1">
      <c r="B392" s="1"/>
      <c r="E392" s="3"/>
      <c r="F392" s="4"/>
      <c r="G392" s="5"/>
      <c r="H392" s="3"/>
      <c r="I392" s="6"/>
    </row>
    <row r="393" spans="2:9" s="2" customFormat="1" ht="15" customHeight="1">
      <c r="B393" s="1"/>
      <c r="E393" s="3"/>
      <c r="F393" s="4"/>
      <c r="G393" s="5"/>
      <c r="H393" s="3"/>
      <c r="I393" s="6"/>
    </row>
    <row r="394" spans="2:9" s="2" customFormat="1" ht="15" customHeight="1">
      <c r="B394" s="1"/>
      <c r="E394" s="3"/>
      <c r="F394" s="4"/>
      <c r="G394" s="5"/>
      <c r="H394" s="3"/>
      <c r="I394" s="6"/>
    </row>
    <row r="395" spans="2:9" s="2" customFormat="1" ht="15" customHeight="1">
      <c r="B395" s="1"/>
      <c r="E395" s="3"/>
      <c r="F395" s="4"/>
      <c r="G395" s="5"/>
      <c r="H395" s="3"/>
      <c r="I395" s="6"/>
    </row>
    <row r="396" spans="2:9" s="2" customFormat="1" ht="15" customHeight="1">
      <c r="B396" s="1"/>
      <c r="E396" s="3"/>
      <c r="F396" s="4"/>
      <c r="G396" s="5"/>
      <c r="H396" s="3"/>
      <c r="I396" s="6"/>
    </row>
    <row r="397" spans="2:9" s="2" customFormat="1" ht="15" customHeight="1">
      <c r="B397" s="1"/>
      <c r="E397" s="3"/>
      <c r="F397" s="4"/>
      <c r="G397" s="5"/>
      <c r="H397" s="3"/>
      <c r="I397" s="6"/>
    </row>
    <row r="398" spans="2:9" s="2" customFormat="1" ht="15" customHeight="1">
      <c r="B398" s="1"/>
      <c r="E398" s="3"/>
      <c r="F398" s="4"/>
      <c r="G398" s="5"/>
      <c r="H398" s="3"/>
      <c r="I398" s="6"/>
    </row>
    <row r="399" spans="2:9" s="2" customFormat="1" ht="15" customHeight="1">
      <c r="B399" s="1"/>
      <c r="E399" s="3"/>
      <c r="F399" s="4"/>
      <c r="G399" s="5"/>
      <c r="H399" s="3"/>
      <c r="I399" s="6"/>
    </row>
    <row r="400" spans="2:9" s="2" customFormat="1" ht="15" customHeight="1">
      <c r="B400" s="1"/>
      <c r="E400" s="3"/>
      <c r="F400" s="4"/>
      <c r="G400" s="5"/>
      <c r="H400" s="3"/>
      <c r="I400" s="6"/>
    </row>
    <row r="401" spans="2:9" s="2" customFormat="1" ht="15" customHeight="1">
      <c r="B401" s="1"/>
      <c r="E401" s="3"/>
      <c r="F401" s="4"/>
      <c r="G401" s="5"/>
      <c r="H401" s="3"/>
      <c r="I401" s="6"/>
    </row>
    <row r="402" spans="2:9" s="2" customFormat="1" ht="15" customHeight="1">
      <c r="B402" s="1"/>
      <c r="E402" s="3"/>
      <c r="F402" s="4"/>
      <c r="G402" s="5"/>
      <c r="H402" s="3"/>
      <c r="I402" s="6"/>
    </row>
    <row r="403" spans="2:9" s="2" customFormat="1" ht="15" customHeight="1">
      <c r="B403" s="1"/>
      <c r="E403" s="3"/>
      <c r="F403" s="4"/>
      <c r="G403" s="5"/>
      <c r="H403" s="3"/>
      <c r="I403" s="6"/>
    </row>
    <row r="404" spans="2:9" s="2" customFormat="1" ht="15" customHeight="1">
      <c r="B404" s="1"/>
      <c r="E404" s="3"/>
      <c r="F404" s="4"/>
      <c r="G404" s="5"/>
      <c r="H404" s="3"/>
      <c r="I404" s="6"/>
    </row>
    <row r="405" spans="2:9" s="2" customFormat="1" ht="15" customHeight="1">
      <c r="B405" s="1"/>
      <c r="E405" s="3"/>
      <c r="F405" s="4"/>
      <c r="G405" s="5"/>
      <c r="H405" s="3"/>
      <c r="I405" s="6"/>
    </row>
    <row r="406" spans="2:9" s="2" customFormat="1" ht="15" customHeight="1">
      <c r="B406" s="1"/>
      <c r="E406" s="3"/>
      <c r="F406" s="4"/>
      <c r="G406" s="5"/>
      <c r="H406" s="3"/>
      <c r="I406" s="6"/>
    </row>
    <row r="407" spans="2:9" s="2" customFormat="1" ht="15" customHeight="1">
      <c r="B407" s="1"/>
      <c r="E407" s="3"/>
      <c r="F407" s="4"/>
      <c r="G407" s="5"/>
      <c r="H407" s="3"/>
      <c r="I407" s="6"/>
    </row>
    <row r="408" spans="2:9" s="2" customFormat="1" ht="15" customHeight="1">
      <c r="B408" s="1"/>
      <c r="E408" s="3"/>
      <c r="F408" s="4"/>
      <c r="G408" s="5"/>
      <c r="H408" s="3"/>
      <c r="I408" s="6"/>
    </row>
    <row r="409" spans="2:9" s="2" customFormat="1" ht="15" customHeight="1">
      <c r="B409" s="1"/>
      <c r="E409" s="3"/>
      <c r="F409" s="4"/>
      <c r="G409" s="5"/>
      <c r="H409" s="3"/>
      <c r="I409" s="6"/>
    </row>
    <row r="410" spans="2:9" s="2" customFormat="1" ht="15" customHeight="1">
      <c r="B410" s="1"/>
      <c r="E410" s="3"/>
      <c r="F410" s="4"/>
      <c r="G410" s="5"/>
      <c r="H410" s="3"/>
      <c r="I410" s="6"/>
    </row>
    <row r="411" spans="2:9" s="2" customFormat="1" ht="15" customHeight="1">
      <c r="B411" s="1"/>
      <c r="E411" s="3"/>
      <c r="F411" s="4"/>
      <c r="G411" s="5"/>
      <c r="H411" s="3"/>
      <c r="I411" s="6"/>
    </row>
    <row r="412" spans="2:9" s="2" customFormat="1" ht="15" customHeight="1">
      <c r="B412" s="1"/>
      <c r="E412" s="3"/>
      <c r="F412" s="4"/>
      <c r="G412" s="5"/>
      <c r="H412" s="3"/>
      <c r="I412" s="6"/>
    </row>
    <row r="413" spans="2:9" s="2" customFormat="1" ht="15" customHeight="1">
      <c r="B413" s="1"/>
      <c r="E413" s="3"/>
      <c r="F413" s="4"/>
      <c r="G413" s="5"/>
      <c r="H413" s="3"/>
      <c r="I413" s="6"/>
    </row>
    <row r="414" spans="2:9" s="2" customFormat="1" ht="15" customHeight="1">
      <c r="B414" s="1"/>
      <c r="E414" s="3"/>
      <c r="F414" s="4"/>
      <c r="G414" s="5"/>
      <c r="H414" s="3"/>
      <c r="I414" s="6"/>
    </row>
    <row r="415" spans="2:9" s="2" customFormat="1" ht="15" customHeight="1">
      <c r="B415" s="1"/>
      <c r="E415" s="3"/>
      <c r="F415" s="4"/>
      <c r="G415" s="5"/>
      <c r="H415" s="3"/>
      <c r="I415" s="6"/>
    </row>
    <row r="416" spans="2:9" s="2" customFormat="1" ht="15" customHeight="1">
      <c r="B416" s="1"/>
      <c r="E416" s="3"/>
      <c r="F416" s="4"/>
      <c r="G416" s="5"/>
      <c r="H416" s="3"/>
      <c r="I416" s="6"/>
    </row>
    <row r="417" spans="2:9" s="2" customFormat="1" ht="15" customHeight="1">
      <c r="B417" s="1"/>
      <c r="E417" s="3"/>
      <c r="F417" s="4"/>
      <c r="G417" s="5"/>
      <c r="H417" s="3"/>
      <c r="I417" s="6"/>
    </row>
    <row r="418" spans="2:9" s="2" customFormat="1" ht="15" customHeight="1">
      <c r="B418" s="1"/>
      <c r="E418" s="3"/>
      <c r="F418" s="4"/>
      <c r="G418" s="5"/>
      <c r="H418" s="3"/>
      <c r="I418" s="6"/>
    </row>
    <row r="419" spans="2:9" s="2" customFormat="1" ht="15" customHeight="1">
      <c r="B419" s="1"/>
      <c r="E419" s="3"/>
      <c r="F419" s="4"/>
      <c r="G419" s="5"/>
      <c r="H419" s="3"/>
      <c r="I419" s="6"/>
    </row>
    <row r="420" spans="2:9" s="2" customFormat="1" ht="15" customHeight="1">
      <c r="B420" s="1"/>
      <c r="E420" s="3"/>
      <c r="F420" s="4"/>
      <c r="G420" s="5"/>
      <c r="H420" s="3"/>
      <c r="I420" s="6"/>
    </row>
    <row r="421" spans="2:9" s="2" customFormat="1" ht="15" customHeight="1">
      <c r="B421" s="1"/>
      <c r="E421" s="3"/>
      <c r="F421" s="4"/>
      <c r="G421" s="5"/>
      <c r="H421" s="3"/>
      <c r="I421" s="6"/>
    </row>
    <row r="422" spans="2:9" s="2" customFormat="1" ht="15" customHeight="1">
      <c r="B422" s="1"/>
      <c r="E422" s="3"/>
      <c r="F422" s="4"/>
      <c r="G422" s="5"/>
      <c r="H422" s="3"/>
      <c r="I422" s="6"/>
    </row>
    <row r="423" spans="2:9" s="2" customFormat="1" ht="15" customHeight="1">
      <c r="B423" s="1"/>
      <c r="E423" s="3"/>
      <c r="F423" s="4"/>
      <c r="G423" s="5"/>
      <c r="H423" s="3"/>
      <c r="I423" s="6"/>
    </row>
    <row r="424" spans="2:9" s="2" customFormat="1" ht="15" customHeight="1">
      <c r="B424" s="1"/>
      <c r="E424" s="3"/>
      <c r="F424" s="4"/>
      <c r="G424" s="5"/>
      <c r="H424" s="3"/>
      <c r="I424" s="6"/>
    </row>
    <row r="425" spans="2:9" s="2" customFormat="1" ht="15" customHeight="1">
      <c r="B425" s="1"/>
      <c r="E425" s="3"/>
      <c r="F425" s="4"/>
      <c r="G425" s="5"/>
      <c r="H425" s="3"/>
      <c r="I425" s="6"/>
    </row>
    <row r="426" spans="2:9" s="2" customFormat="1" ht="15" customHeight="1">
      <c r="B426" s="1"/>
      <c r="E426" s="3"/>
      <c r="F426" s="4"/>
      <c r="G426" s="5"/>
      <c r="H426" s="3"/>
      <c r="I426" s="6"/>
    </row>
    <row r="427" spans="2:9" s="2" customFormat="1" ht="15" customHeight="1">
      <c r="B427" s="1"/>
      <c r="E427" s="3"/>
      <c r="F427" s="4"/>
      <c r="G427" s="5"/>
      <c r="H427" s="3"/>
      <c r="I427" s="6"/>
    </row>
    <row r="428" spans="2:9" s="2" customFormat="1" ht="15" customHeight="1">
      <c r="B428" s="1"/>
      <c r="E428" s="3"/>
      <c r="F428" s="4"/>
      <c r="G428" s="5"/>
      <c r="H428" s="3"/>
      <c r="I428" s="6"/>
    </row>
    <row r="429" spans="2:9" s="2" customFormat="1" ht="15" customHeight="1">
      <c r="B429" s="1"/>
      <c r="E429" s="3"/>
      <c r="F429" s="4"/>
      <c r="G429" s="5"/>
      <c r="H429" s="3"/>
      <c r="I429" s="6"/>
    </row>
    <row r="430" spans="2:9" s="2" customFormat="1" ht="15" customHeight="1">
      <c r="B430" s="1"/>
      <c r="E430" s="3"/>
      <c r="F430" s="4"/>
      <c r="G430" s="5"/>
      <c r="H430" s="3"/>
      <c r="I430" s="6"/>
    </row>
    <row r="431" spans="2:9" s="2" customFormat="1" ht="15" customHeight="1">
      <c r="B431" s="1"/>
      <c r="E431" s="3"/>
      <c r="F431" s="4"/>
      <c r="G431" s="5"/>
      <c r="H431" s="3"/>
      <c r="I431" s="6"/>
    </row>
    <row r="432" spans="2:9" s="2" customFormat="1" ht="15" customHeight="1">
      <c r="B432" s="1"/>
      <c r="E432" s="3"/>
      <c r="F432" s="4"/>
      <c r="G432" s="5"/>
      <c r="H432" s="3"/>
      <c r="I432" s="6"/>
    </row>
    <row r="433" spans="2:9" s="2" customFormat="1" ht="15" customHeight="1">
      <c r="B433" s="1"/>
      <c r="E433" s="3"/>
      <c r="F433" s="4"/>
      <c r="G433" s="5"/>
      <c r="H433" s="3"/>
      <c r="I433" s="6"/>
    </row>
    <row r="434" spans="2:9" s="2" customFormat="1" ht="15" customHeight="1">
      <c r="B434" s="1"/>
      <c r="E434" s="3"/>
      <c r="F434" s="4"/>
      <c r="G434" s="5"/>
      <c r="H434" s="3"/>
      <c r="I434" s="6"/>
    </row>
    <row r="435" spans="2:9" s="2" customFormat="1" ht="15" customHeight="1">
      <c r="B435" s="1"/>
      <c r="E435" s="3"/>
      <c r="F435" s="4"/>
      <c r="G435" s="5"/>
      <c r="H435" s="3"/>
      <c r="I435" s="6"/>
    </row>
    <row r="436" spans="2:9" s="2" customFormat="1" ht="15" customHeight="1">
      <c r="B436" s="1"/>
      <c r="E436" s="3"/>
      <c r="F436" s="4"/>
      <c r="G436" s="5"/>
      <c r="H436" s="3"/>
      <c r="I436" s="6"/>
    </row>
    <row r="437" spans="2:9" s="2" customFormat="1" ht="15" customHeight="1">
      <c r="B437" s="1"/>
      <c r="E437" s="3"/>
      <c r="F437" s="4"/>
      <c r="G437" s="5"/>
      <c r="H437" s="3"/>
      <c r="I437" s="6"/>
    </row>
    <row r="438" spans="2:9" s="2" customFormat="1" ht="15" customHeight="1">
      <c r="B438" s="1"/>
      <c r="E438" s="3"/>
      <c r="F438" s="4"/>
      <c r="G438" s="5"/>
      <c r="H438" s="3"/>
      <c r="I438" s="6"/>
    </row>
    <row r="439" spans="2:9" s="2" customFormat="1" ht="15" customHeight="1">
      <c r="B439" s="1"/>
      <c r="E439" s="3"/>
      <c r="F439" s="4"/>
      <c r="G439" s="5"/>
      <c r="H439" s="3"/>
      <c r="I439" s="6"/>
    </row>
    <row r="440" spans="2:9" s="2" customFormat="1" ht="15" customHeight="1">
      <c r="B440" s="1"/>
      <c r="E440" s="3"/>
      <c r="F440" s="4"/>
      <c r="G440" s="5"/>
      <c r="H440" s="3"/>
      <c r="I440" s="6"/>
    </row>
    <row r="441" spans="2:9" s="2" customFormat="1" ht="15" customHeight="1">
      <c r="B441" s="1"/>
      <c r="E441" s="3"/>
      <c r="F441" s="4"/>
      <c r="G441" s="5"/>
      <c r="H441" s="3"/>
      <c r="I441" s="6"/>
    </row>
    <row r="442" spans="2:9" s="2" customFormat="1" ht="15" customHeight="1">
      <c r="B442" s="1"/>
      <c r="E442" s="3"/>
      <c r="F442" s="4"/>
      <c r="G442" s="5"/>
      <c r="H442" s="3"/>
      <c r="I442" s="6"/>
    </row>
    <row r="443" spans="2:9" s="2" customFormat="1" ht="15" customHeight="1">
      <c r="B443" s="1"/>
      <c r="E443" s="3"/>
      <c r="F443" s="4"/>
      <c r="G443" s="5"/>
      <c r="H443" s="3"/>
      <c r="I443" s="6"/>
    </row>
    <row r="444" spans="2:9" s="2" customFormat="1" ht="15" customHeight="1">
      <c r="B444" s="1"/>
      <c r="E444" s="3"/>
      <c r="F444" s="4"/>
      <c r="G444" s="5"/>
      <c r="H444" s="3"/>
      <c r="I444" s="6"/>
    </row>
    <row r="445" spans="2:9" s="2" customFormat="1" ht="15" customHeight="1">
      <c r="B445" s="1"/>
      <c r="E445" s="3"/>
      <c r="F445" s="4"/>
      <c r="G445" s="5"/>
      <c r="H445" s="3"/>
      <c r="I445" s="6"/>
    </row>
    <row r="446" spans="2:9" s="2" customFormat="1" ht="15" customHeight="1">
      <c r="B446" s="1"/>
      <c r="E446" s="3"/>
      <c r="F446" s="4"/>
      <c r="G446" s="5"/>
      <c r="H446" s="3"/>
      <c r="I446" s="6"/>
    </row>
    <row r="447" spans="2:9" s="2" customFormat="1" ht="15" customHeight="1">
      <c r="B447" s="1"/>
      <c r="E447" s="3"/>
      <c r="F447" s="4"/>
      <c r="G447" s="5"/>
      <c r="H447" s="3"/>
      <c r="I447" s="6"/>
    </row>
    <row r="448" spans="2:9" s="2" customFormat="1" ht="15" customHeight="1">
      <c r="B448" s="1"/>
      <c r="E448" s="3"/>
      <c r="F448" s="4"/>
      <c r="G448" s="5"/>
      <c r="H448" s="3"/>
      <c r="I448" s="6"/>
    </row>
    <row r="449" spans="2:9" s="2" customFormat="1" ht="15" customHeight="1">
      <c r="B449" s="1"/>
      <c r="E449" s="3"/>
      <c r="F449" s="4"/>
      <c r="G449" s="5"/>
      <c r="H449" s="3"/>
      <c r="I449" s="6"/>
    </row>
    <row r="450" spans="2:9" s="2" customFormat="1" ht="15" customHeight="1">
      <c r="B450" s="1"/>
      <c r="E450" s="3"/>
      <c r="F450" s="4"/>
      <c r="G450" s="5"/>
      <c r="H450" s="3"/>
      <c r="I450" s="6"/>
    </row>
    <row r="451" spans="2:9" s="2" customFormat="1" ht="15" customHeight="1">
      <c r="B451" s="1"/>
      <c r="E451" s="3"/>
      <c r="F451" s="4"/>
      <c r="G451" s="5"/>
      <c r="H451" s="3"/>
      <c r="I451" s="6"/>
    </row>
    <row r="452" spans="2:9" s="2" customFormat="1" ht="15" customHeight="1">
      <c r="B452" s="1"/>
      <c r="E452" s="3"/>
      <c r="F452" s="4"/>
      <c r="G452" s="5"/>
      <c r="H452" s="3"/>
      <c r="I452" s="6"/>
    </row>
    <row r="453" spans="2:9" s="2" customFormat="1" ht="15" customHeight="1">
      <c r="B453" s="1"/>
      <c r="E453" s="3"/>
      <c r="F453" s="4"/>
      <c r="G453" s="5"/>
      <c r="H453" s="3"/>
      <c r="I453" s="6"/>
    </row>
    <row r="454" spans="2:9" s="2" customFormat="1" ht="15" customHeight="1">
      <c r="B454" s="1"/>
      <c r="E454" s="3"/>
      <c r="F454" s="4"/>
      <c r="G454" s="5"/>
      <c r="H454" s="3"/>
      <c r="I454" s="6"/>
    </row>
    <row r="455" spans="2:9" s="2" customFormat="1" ht="15" customHeight="1">
      <c r="B455" s="1"/>
      <c r="E455" s="3"/>
      <c r="F455" s="4"/>
      <c r="G455" s="5"/>
      <c r="H455" s="3"/>
      <c r="I455" s="6"/>
    </row>
    <row r="456" spans="2:9" s="2" customFormat="1" ht="15" customHeight="1">
      <c r="B456" s="1"/>
      <c r="E456" s="3"/>
      <c r="F456" s="4"/>
      <c r="G456" s="5"/>
      <c r="H456" s="3"/>
      <c r="I456" s="6"/>
    </row>
    <row r="457" spans="2:9" s="2" customFormat="1" ht="15" customHeight="1">
      <c r="B457" s="1"/>
      <c r="E457" s="3"/>
      <c r="F457" s="4"/>
      <c r="G457" s="5"/>
      <c r="H457" s="3"/>
      <c r="I457" s="6"/>
    </row>
    <row r="458" spans="2:9" s="2" customFormat="1" ht="15" customHeight="1">
      <c r="B458" s="1"/>
      <c r="E458" s="3"/>
      <c r="F458" s="4"/>
      <c r="G458" s="5"/>
      <c r="H458" s="3"/>
      <c r="I458" s="6"/>
    </row>
    <row r="459" spans="2:9" s="2" customFormat="1" ht="15" customHeight="1">
      <c r="B459" s="1"/>
      <c r="E459" s="3"/>
      <c r="F459" s="4"/>
      <c r="G459" s="5"/>
      <c r="H459" s="3"/>
      <c r="I459" s="6"/>
    </row>
    <row r="460" spans="2:9" s="2" customFormat="1" ht="15" customHeight="1">
      <c r="B460" s="1"/>
      <c r="E460" s="3"/>
      <c r="F460" s="4"/>
      <c r="G460" s="5"/>
      <c r="H460" s="3"/>
      <c r="I460" s="6"/>
    </row>
    <row r="461" spans="2:9" s="2" customFormat="1" ht="15" customHeight="1">
      <c r="B461" s="1"/>
      <c r="E461" s="3"/>
      <c r="F461" s="4"/>
      <c r="G461" s="5"/>
      <c r="H461" s="3"/>
      <c r="I461" s="6"/>
    </row>
    <row r="462" spans="2:9" s="2" customFormat="1" ht="15" customHeight="1">
      <c r="B462" s="1"/>
      <c r="E462" s="3"/>
      <c r="F462" s="4"/>
      <c r="G462" s="5"/>
      <c r="H462" s="3"/>
      <c r="I462" s="6"/>
    </row>
    <row r="463" spans="2:9" s="2" customFormat="1" ht="15" customHeight="1">
      <c r="B463" s="1"/>
      <c r="E463" s="3"/>
      <c r="F463" s="4"/>
      <c r="G463" s="5"/>
      <c r="H463" s="3"/>
      <c r="I463" s="6"/>
    </row>
    <row r="464" spans="2:9" s="2" customFormat="1" ht="15" customHeight="1">
      <c r="B464" s="1"/>
      <c r="E464" s="3"/>
      <c r="F464" s="4"/>
      <c r="G464" s="5"/>
      <c r="H464" s="3"/>
      <c r="I464" s="6"/>
    </row>
    <row r="465" spans="2:9" s="2" customFormat="1" ht="15" customHeight="1">
      <c r="B465" s="1"/>
      <c r="E465" s="3"/>
      <c r="F465" s="4"/>
      <c r="G465" s="5"/>
      <c r="H465" s="3"/>
      <c r="I465" s="6"/>
    </row>
    <row r="466" spans="2:9" s="2" customFormat="1" ht="15" customHeight="1">
      <c r="B466" s="1"/>
      <c r="E466" s="3"/>
      <c r="F466" s="4"/>
      <c r="G466" s="5"/>
      <c r="H466" s="3"/>
      <c r="I466" s="6"/>
    </row>
    <row r="467" spans="2:9" s="2" customFormat="1" ht="15" customHeight="1">
      <c r="B467" s="1"/>
      <c r="E467" s="3"/>
      <c r="F467" s="4"/>
      <c r="G467" s="5"/>
      <c r="H467" s="3"/>
      <c r="I467" s="6"/>
    </row>
    <row r="468" spans="2:9" s="2" customFormat="1" ht="15" customHeight="1">
      <c r="B468" s="1"/>
      <c r="E468" s="3"/>
      <c r="F468" s="4"/>
      <c r="G468" s="5"/>
      <c r="H468" s="3"/>
      <c r="I468" s="6"/>
    </row>
    <row r="469" spans="2:9" s="2" customFormat="1" ht="15" customHeight="1">
      <c r="B469" s="1"/>
      <c r="E469" s="3"/>
      <c r="F469" s="4"/>
      <c r="G469" s="5"/>
      <c r="H469" s="3"/>
      <c r="I469" s="6"/>
    </row>
    <row r="470" spans="2:9" s="2" customFormat="1" ht="15" customHeight="1">
      <c r="B470" s="1"/>
      <c r="E470" s="3"/>
      <c r="F470" s="4"/>
      <c r="G470" s="5"/>
      <c r="H470" s="3"/>
      <c r="I470" s="6"/>
    </row>
    <row r="471" spans="2:9" s="2" customFormat="1" ht="15" customHeight="1">
      <c r="B471" s="1"/>
      <c r="E471" s="3"/>
      <c r="F471" s="4"/>
      <c r="G471" s="5"/>
      <c r="H471" s="3"/>
      <c r="I471" s="6"/>
    </row>
    <row r="472" spans="2:9" s="2" customFormat="1" ht="15" customHeight="1">
      <c r="B472" s="1"/>
      <c r="E472" s="3"/>
      <c r="F472" s="4"/>
      <c r="G472" s="5"/>
      <c r="H472" s="3"/>
      <c r="I472" s="6"/>
    </row>
    <row r="473" spans="2:9" s="2" customFormat="1" ht="15" customHeight="1">
      <c r="B473" s="1"/>
      <c r="E473" s="3"/>
      <c r="F473" s="4"/>
      <c r="G473" s="5"/>
      <c r="H473" s="3"/>
      <c r="I473" s="6"/>
    </row>
    <row r="474" spans="2:9" s="2" customFormat="1" ht="15" customHeight="1">
      <c r="B474" s="1"/>
      <c r="E474" s="3"/>
      <c r="F474" s="4"/>
      <c r="G474" s="5"/>
      <c r="H474" s="3"/>
      <c r="I474" s="6"/>
    </row>
    <row r="475" spans="2:9" s="2" customFormat="1" ht="15" customHeight="1">
      <c r="B475" s="1"/>
      <c r="E475" s="3"/>
      <c r="F475" s="4"/>
      <c r="G475" s="5"/>
      <c r="H475" s="3"/>
      <c r="I475" s="6"/>
    </row>
    <row r="476" spans="2:9" s="2" customFormat="1" ht="15" customHeight="1">
      <c r="B476" s="1"/>
      <c r="E476" s="3"/>
      <c r="F476" s="4"/>
      <c r="G476" s="5"/>
      <c r="H476" s="3"/>
      <c r="I476" s="6"/>
    </row>
    <row r="477" spans="2:9" s="2" customFormat="1" ht="15" customHeight="1">
      <c r="B477" s="1"/>
      <c r="E477" s="3"/>
      <c r="F477" s="4"/>
      <c r="G477" s="5"/>
      <c r="H477" s="3"/>
      <c r="I477" s="6"/>
    </row>
    <row r="478" spans="2:9" s="2" customFormat="1" ht="15" customHeight="1">
      <c r="B478" s="1"/>
      <c r="E478" s="3"/>
      <c r="F478" s="4"/>
      <c r="G478" s="5"/>
      <c r="H478" s="3"/>
      <c r="I478" s="6"/>
    </row>
    <row r="479" spans="2:9" s="2" customFormat="1" ht="15" customHeight="1">
      <c r="B479" s="1"/>
      <c r="E479" s="3"/>
      <c r="F479" s="4"/>
      <c r="G479" s="5"/>
      <c r="H479" s="3"/>
      <c r="I479" s="6"/>
    </row>
    <row r="480" spans="2:9" s="2" customFormat="1" ht="15" customHeight="1">
      <c r="B480" s="1"/>
      <c r="E480" s="3"/>
      <c r="F480" s="4"/>
      <c r="G480" s="5"/>
      <c r="H480" s="3"/>
      <c r="I480" s="6"/>
    </row>
    <row r="481" spans="2:9" s="2" customFormat="1" ht="15" customHeight="1">
      <c r="B481" s="1"/>
      <c r="E481" s="3"/>
      <c r="F481" s="4"/>
      <c r="G481" s="5"/>
      <c r="H481" s="3"/>
      <c r="I481" s="6"/>
    </row>
    <row r="482" spans="2:9" s="2" customFormat="1" ht="15" customHeight="1">
      <c r="B482" s="1"/>
      <c r="E482" s="3"/>
      <c r="F482" s="4"/>
      <c r="G482" s="5"/>
      <c r="H482" s="3"/>
      <c r="I482" s="6"/>
    </row>
    <row r="483" spans="2:9" s="2" customFormat="1" ht="15" customHeight="1">
      <c r="B483" s="1"/>
      <c r="E483" s="3"/>
      <c r="F483" s="4"/>
      <c r="G483" s="5"/>
      <c r="H483" s="3"/>
      <c r="I483" s="6"/>
    </row>
    <row r="484" spans="2:9" s="2" customFormat="1" ht="15" customHeight="1">
      <c r="B484" s="1"/>
      <c r="E484" s="3"/>
      <c r="F484" s="4"/>
      <c r="G484" s="5"/>
      <c r="H484" s="3"/>
      <c r="I484" s="6"/>
    </row>
    <row r="485" spans="2:9" s="2" customFormat="1" ht="15" customHeight="1">
      <c r="B485" s="1"/>
      <c r="E485" s="3"/>
      <c r="F485" s="4"/>
      <c r="G485" s="5"/>
      <c r="H485" s="3"/>
      <c r="I485" s="6"/>
    </row>
    <row r="486" spans="2:9" s="2" customFormat="1" ht="15" customHeight="1">
      <c r="B486" s="1"/>
      <c r="E486" s="3"/>
      <c r="F486" s="4"/>
      <c r="G486" s="5"/>
      <c r="H486" s="3"/>
      <c r="I486" s="6"/>
    </row>
    <row r="487" spans="2:9" s="2" customFormat="1" ht="15" customHeight="1">
      <c r="B487" s="1"/>
      <c r="E487" s="3"/>
      <c r="F487" s="4"/>
      <c r="G487" s="5"/>
      <c r="H487" s="3"/>
      <c r="I487" s="6"/>
    </row>
    <row r="488" spans="2:9" s="2" customFormat="1" ht="15" customHeight="1">
      <c r="B488" s="1"/>
      <c r="E488" s="3"/>
      <c r="F488" s="4"/>
      <c r="G488" s="5"/>
      <c r="H488" s="3"/>
      <c r="I488" s="6"/>
    </row>
    <row r="489" spans="2:9" s="2" customFormat="1" ht="15" customHeight="1">
      <c r="B489" s="1"/>
      <c r="E489" s="3"/>
      <c r="F489" s="4"/>
      <c r="G489" s="5"/>
      <c r="H489" s="3"/>
      <c r="I489" s="6"/>
    </row>
    <row r="490" spans="2:9" s="2" customFormat="1" ht="15" customHeight="1">
      <c r="B490" s="1"/>
      <c r="E490" s="3"/>
      <c r="F490" s="4"/>
      <c r="G490" s="5"/>
      <c r="H490" s="3"/>
      <c r="I490" s="6"/>
    </row>
    <row r="491" spans="2:9" s="2" customFormat="1" ht="15" customHeight="1">
      <c r="B491" s="1"/>
      <c r="E491" s="3"/>
      <c r="F491" s="4"/>
      <c r="G491" s="5"/>
      <c r="H491" s="3"/>
      <c r="I491" s="6"/>
    </row>
    <row r="492" spans="2:9" s="2" customFormat="1" ht="15" customHeight="1">
      <c r="B492" s="1"/>
      <c r="E492" s="3"/>
      <c r="F492" s="4"/>
      <c r="G492" s="5"/>
      <c r="H492" s="3"/>
      <c r="I492" s="6"/>
    </row>
    <row r="493" spans="2:9" s="2" customFormat="1" ht="15" customHeight="1">
      <c r="B493" s="1"/>
      <c r="E493" s="3"/>
      <c r="F493" s="4"/>
      <c r="G493" s="5"/>
      <c r="H493" s="3"/>
      <c r="I493" s="6"/>
    </row>
    <row r="494" spans="2:9" s="2" customFormat="1" ht="15" customHeight="1">
      <c r="B494" s="1"/>
      <c r="E494" s="3"/>
      <c r="F494" s="4"/>
      <c r="G494" s="5"/>
      <c r="H494" s="3"/>
      <c r="I494" s="6"/>
    </row>
    <row r="495" spans="2:9" s="2" customFormat="1" ht="15" customHeight="1">
      <c r="B495" s="1"/>
      <c r="E495" s="3"/>
      <c r="F495" s="4"/>
      <c r="G495" s="5"/>
      <c r="H495" s="3"/>
      <c r="I495" s="6"/>
    </row>
    <row r="496" spans="2:9" s="2" customFormat="1" ht="15" customHeight="1">
      <c r="B496" s="1"/>
      <c r="E496" s="3"/>
      <c r="F496" s="4"/>
      <c r="G496" s="5"/>
      <c r="H496" s="3"/>
      <c r="I496" s="6"/>
    </row>
    <row r="497" spans="2:9" s="2" customFormat="1" ht="15" customHeight="1">
      <c r="B497" s="1"/>
      <c r="E497" s="3"/>
      <c r="F497" s="4"/>
      <c r="G497" s="5"/>
      <c r="H497" s="3"/>
      <c r="I497" s="6"/>
    </row>
    <row r="498" spans="2:9" s="2" customFormat="1" ht="15" customHeight="1">
      <c r="B498" s="1"/>
      <c r="E498" s="3"/>
      <c r="F498" s="4"/>
      <c r="G498" s="5"/>
      <c r="H498" s="3"/>
      <c r="I498" s="6"/>
    </row>
    <row r="499" spans="2:9" s="2" customFormat="1" ht="15" customHeight="1">
      <c r="B499" s="1"/>
      <c r="E499" s="3"/>
      <c r="F499" s="4"/>
      <c r="G499" s="5"/>
      <c r="H499" s="3"/>
      <c r="I499" s="6"/>
    </row>
    <row r="500" spans="2:9" s="2" customFormat="1" ht="15" customHeight="1">
      <c r="B500" s="1"/>
      <c r="E500" s="3"/>
      <c r="F500" s="4"/>
      <c r="G500" s="5"/>
      <c r="H500" s="3"/>
      <c r="I500" s="6"/>
    </row>
    <row r="501" spans="2:9" s="2" customFormat="1" ht="15" customHeight="1">
      <c r="B501" s="1"/>
      <c r="E501" s="3"/>
      <c r="F501" s="4"/>
      <c r="G501" s="5"/>
      <c r="H501" s="3"/>
      <c r="I501" s="6"/>
    </row>
    <row r="502" spans="2:9" s="2" customFormat="1" ht="15" customHeight="1">
      <c r="B502" s="1"/>
      <c r="E502" s="3"/>
      <c r="F502" s="4"/>
      <c r="G502" s="5"/>
      <c r="H502" s="3"/>
      <c r="I502" s="6"/>
    </row>
    <row r="503" spans="2:9" s="2" customFormat="1" ht="15" customHeight="1">
      <c r="B503" s="1"/>
      <c r="E503" s="3"/>
      <c r="F503" s="4"/>
      <c r="G503" s="5"/>
      <c r="H503" s="3"/>
      <c r="I503" s="6"/>
    </row>
    <row r="504" spans="2:9" s="2" customFormat="1" ht="15" customHeight="1">
      <c r="B504" s="1"/>
      <c r="E504" s="3"/>
      <c r="F504" s="4"/>
      <c r="G504" s="5"/>
      <c r="H504" s="3"/>
      <c r="I504" s="6"/>
    </row>
    <row r="505" spans="2:9" s="2" customFormat="1" ht="15" customHeight="1">
      <c r="B505" s="1"/>
      <c r="E505" s="3"/>
      <c r="F505" s="4"/>
      <c r="G505" s="5"/>
      <c r="H505" s="3"/>
      <c r="I505" s="6"/>
    </row>
    <row r="506" spans="2:9" s="2" customFormat="1" ht="15" customHeight="1">
      <c r="B506" s="1"/>
      <c r="E506" s="3"/>
      <c r="F506" s="4"/>
      <c r="G506" s="5"/>
      <c r="H506" s="3"/>
      <c r="I506" s="6"/>
    </row>
    <row r="507" spans="2:9" s="2" customFormat="1" ht="15" customHeight="1">
      <c r="B507" s="1"/>
      <c r="E507" s="3"/>
      <c r="F507" s="4"/>
      <c r="G507" s="5"/>
      <c r="H507" s="3"/>
      <c r="I507" s="6"/>
    </row>
    <row r="508" spans="2:9" s="2" customFormat="1" ht="15" customHeight="1">
      <c r="B508" s="1"/>
      <c r="E508" s="3"/>
      <c r="F508" s="4"/>
      <c r="G508" s="5"/>
      <c r="H508" s="3"/>
      <c r="I508" s="6"/>
    </row>
    <row r="509" spans="2:9" s="2" customFormat="1" ht="15" customHeight="1">
      <c r="B509" s="1"/>
      <c r="E509" s="3"/>
      <c r="F509" s="4"/>
      <c r="G509" s="5"/>
      <c r="H509" s="3"/>
      <c r="I509" s="6"/>
    </row>
    <row r="510" spans="2:9" s="2" customFormat="1" ht="15" customHeight="1">
      <c r="B510" s="1"/>
      <c r="E510" s="3"/>
      <c r="F510" s="4"/>
      <c r="G510" s="5"/>
      <c r="H510" s="3"/>
      <c r="I510" s="6"/>
    </row>
    <row r="511" spans="2:9" s="2" customFormat="1" ht="15" customHeight="1">
      <c r="B511" s="1"/>
      <c r="E511" s="3"/>
      <c r="F511" s="4"/>
      <c r="G511" s="5"/>
      <c r="H511" s="3"/>
      <c r="I511" s="6"/>
    </row>
    <row r="512" spans="2:9" s="2" customFormat="1" ht="15" customHeight="1">
      <c r="B512" s="1"/>
      <c r="E512" s="3"/>
      <c r="F512" s="4"/>
      <c r="G512" s="5"/>
      <c r="H512" s="3"/>
      <c r="I512" s="6"/>
    </row>
    <row r="513" spans="2:9" s="2" customFormat="1" ht="15" customHeight="1">
      <c r="B513" s="1"/>
      <c r="E513" s="3"/>
      <c r="F513" s="4"/>
      <c r="G513" s="5"/>
      <c r="H513" s="3"/>
      <c r="I513" s="6"/>
    </row>
    <row r="514" spans="2:9" s="2" customFormat="1" ht="15" customHeight="1">
      <c r="B514" s="1"/>
      <c r="E514" s="3"/>
      <c r="F514" s="4"/>
      <c r="G514" s="5"/>
      <c r="H514" s="3"/>
      <c r="I514" s="6"/>
    </row>
    <row r="515" spans="2:9" s="2" customFormat="1" ht="15" customHeight="1">
      <c r="B515" s="1"/>
      <c r="E515" s="3"/>
      <c r="F515" s="4"/>
      <c r="G515" s="5"/>
      <c r="H515" s="3"/>
      <c r="I515" s="6"/>
    </row>
    <row r="516" spans="2:9" s="2" customFormat="1" ht="15" customHeight="1">
      <c r="B516" s="1"/>
      <c r="E516" s="3"/>
      <c r="F516" s="4"/>
      <c r="G516" s="5"/>
      <c r="H516" s="3"/>
      <c r="I516" s="6"/>
    </row>
    <row r="517" spans="2:9" s="2" customFormat="1" ht="15" customHeight="1">
      <c r="B517" s="1"/>
      <c r="E517" s="3"/>
      <c r="F517" s="4"/>
      <c r="G517" s="5"/>
      <c r="H517" s="3"/>
      <c r="I517" s="6"/>
    </row>
    <row r="518" spans="2:9" s="2" customFormat="1" ht="15" customHeight="1">
      <c r="B518" s="1"/>
      <c r="E518" s="3"/>
      <c r="F518" s="4"/>
      <c r="G518" s="5"/>
      <c r="H518" s="3"/>
      <c r="I518" s="6"/>
    </row>
    <row r="519" spans="2:9" s="2" customFormat="1" ht="15" customHeight="1">
      <c r="B519" s="1"/>
      <c r="E519" s="3"/>
      <c r="F519" s="4"/>
      <c r="G519" s="5"/>
      <c r="H519" s="3"/>
      <c r="I519" s="6"/>
    </row>
    <row r="520" spans="2:9" s="2" customFormat="1" ht="15" customHeight="1">
      <c r="B520" s="1"/>
      <c r="E520" s="3"/>
      <c r="F520" s="4"/>
      <c r="G520" s="5"/>
      <c r="H520" s="3"/>
      <c r="I520" s="6"/>
    </row>
    <row r="521" spans="2:9" s="2" customFormat="1" ht="15" customHeight="1">
      <c r="B521" s="1"/>
      <c r="E521" s="3"/>
      <c r="F521" s="4"/>
      <c r="G521" s="5"/>
      <c r="H521" s="3"/>
      <c r="I521" s="6"/>
    </row>
    <row r="522" spans="2:9" s="2" customFormat="1" ht="15" customHeight="1">
      <c r="B522" s="1"/>
      <c r="E522" s="3"/>
      <c r="F522" s="4"/>
      <c r="G522" s="5"/>
      <c r="H522" s="3"/>
      <c r="I522" s="6"/>
    </row>
    <row r="523" spans="2:9" s="2" customFormat="1" ht="15" customHeight="1">
      <c r="B523" s="1"/>
      <c r="E523" s="3"/>
      <c r="F523" s="4"/>
      <c r="G523" s="5"/>
      <c r="H523" s="3"/>
      <c r="I523" s="6"/>
    </row>
    <row r="524" spans="2:9" s="2" customFormat="1" ht="15" customHeight="1">
      <c r="B524" s="1"/>
      <c r="E524" s="3"/>
      <c r="F524" s="4"/>
      <c r="G524" s="5"/>
      <c r="H524" s="3"/>
      <c r="I524" s="6"/>
    </row>
    <row r="525" spans="2:9" s="2" customFormat="1" ht="15" customHeight="1">
      <c r="B525" s="1"/>
      <c r="E525" s="3"/>
      <c r="F525" s="4"/>
      <c r="G525" s="5"/>
      <c r="H525" s="3"/>
      <c r="I525" s="6"/>
    </row>
    <row r="526" spans="2:9" s="2" customFormat="1" ht="15" customHeight="1">
      <c r="B526" s="1"/>
      <c r="E526" s="3"/>
      <c r="F526" s="4"/>
      <c r="G526" s="5"/>
      <c r="H526" s="3"/>
      <c r="I526" s="6"/>
    </row>
    <row r="527" spans="2:9" s="2" customFormat="1" ht="15" customHeight="1">
      <c r="B527" s="1"/>
      <c r="E527" s="3"/>
      <c r="F527" s="4"/>
      <c r="G527" s="5"/>
      <c r="H527" s="3"/>
      <c r="I527" s="6"/>
    </row>
    <row r="528" spans="2:9" s="2" customFormat="1" ht="15" customHeight="1">
      <c r="B528" s="1"/>
      <c r="E528" s="3"/>
      <c r="F528" s="4"/>
      <c r="G528" s="5"/>
      <c r="H528" s="3"/>
      <c r="I528" s="6"/>
    </row>
    <row r="529" spans="2:9" s="2" customFormat="1" ht="15" customHeight="1">
      <c r="B529" s="1"/>
      <c r="E529" s="3"/>
      <c r="F529" s="4"/>
      <c r="G529" s="5"/>
      <c r="H529" s="3"/>
      <c r="I529" s="6"/>
    </row>
    <row r="530" spans="2:9" s="2" customFormat="1" ht="15" customHeight="1">
      <c r="B530" s="1"/>
      <c r="E530" s="3"/>
      <c r="F530" s="4"/>
      <c r="G530" s="5"/>
      <c r="H530" s="3"/>
      <c r="I530" s="6"/>
    </row>
    <row r="531" spans="2:9" s="2" customFormat="1" ht="15" customHeight="1">
      <c r="B531" s="1"/>
      <c r="E531" s="3"/>
      <c r="F531" s="4"/>
      <c r="G531" s="5"/>
      <c r="H531" s="3"/>
      <c r="I531" s="6"/>
    </row>
    <row r="532" spans="2:9" s="2" customFormat="1" ht="15" customHeight="1">
      <c r="B532" s="1"/>
      <c r="E532" s="3"/>
      <c r="F532" s="4"/>
      <c r="G532" s="5"/>
      <c r="H532" s="3"/>
      <c r="I532" s="6"/>
    </row>
    <row r="533" spans="2:9" s="2" customFormat="1" ht="15" customHeight="1">
      <c r="B533" s="1"/>
      <c r="E533" s="3"/>
      <c r="F533" s="4"/>
      <c r="G533" s="5"/>
      <c r="H533" s="3"/>
      <c r="I533" s="6"/>
    </row>
    <row r="534" spans="2:9" s="2" customFormat="1" ht="15" customHeight="1">
      <c r="B534" s="1"/>
      <c r="E534" s="3"/>
      <c r="F534" s="4"/>
      <c r="G534" s="5"/>
      <c r="H534" s="3"/>
      <c r="I534" s="6"/>
    </row>
    <row r="535" spans="2:9" s="2" customFormat="1" ht="15" customHeight="1">
      <c r="B535" s="1"/>
      <c r="E535" s="3"/>
      <c r="F535" s="4"/>
      <c r="G535" s="5"/>
      <c r="H535" s="3"/>
      <c r="I535" s="6"/>
    </row>
    <row r="536" spans="2:9" s="2" customFormat="1" ht="15" customHeight="1">
      <c r="B536" s="1"/>
      <c r="E536" s="3"/>
      <c r="F536" s="4"/>
      <c r="G536" s="5"/>
      <c r="H536" s="3"/>
      <c r="I536" s="6"/>
    </row>
    <row r="537" spans="2:9" s="2" customFormat="1" ht="15" customHeight="1">
      <c r="B537" s="1"/>
      <c r="E537" s="3"/>
      <c r="F537" s="4"/>
      <c r="G537" s="5"/>
      <c r="H537" s="3"/>
      <c r="I537" s="6"/>
    </row>
    <row r="538" spans="2:9" s="2" customFormat="1" ht="15" customHeight="1">
      <c r="B538" s="1"/>
      <c r="E538" s="3"/>
      <c r="F538" s="4"/>
      <c r="G538" s="5"/>
      <c r="H538" s="3"/>
      <c r="I538" s="6"/>
    </row>
    <row r="539" spans="2:9" s="2" customFormat="1" ht="15" customHeight="1">
      <c r="B539" s="1"/>
      <c r="E539" s="3"/>
      <c r="F539" s="4"/>
      <c r="G539" s="5"/>
      <c r="H539" s="3"/>
      <c r="I539" s="6"/>
    </row>
    <row r="540" spans="2:9" s="2" customFormat="1" ht="15" customHeight="1">
      <c r="B540" s="1"/>
      <c r="E540" s="3"/>
      <c r="F540" s="4"/>
      <c r="G540" s="5"/>
      <c r="H540" s="3"/>
      <c r="I540" s="6"/>
    </row>
    <row r="541" spans="2:9" s="2" customFormat="1" ht="15" customHeight="1">
      <c r="B541" s="1"/>
      <c r="E541" s="3"/>
      <c r="F541" s="4"/>
      <c r="G541" s="5"/>
      <c r="H541" s="3"/>
      <c r="I541" s="6"/>
    </row>
    <row r="542" spans="2:9" s="2" customFormat="1" ht="15" customHeight="1">
      <c r="B542" s="1"/>
      <c r="E542" s="3"/>
      <c r="F542" s="4"/>
      <c r="G542" s="5"/>
      <c r="H542" s="3"/>
      <c r="I542" s="6"/>
    </row>
    <row r="543" spans="2:9" s="2" customFormat="1" ht="15" customHeight="1">
      <c r="B543" s="1"/>
      <c r="E543" s="3"/>
      <c r="F543" s="4"/>
      <c r="G543" s="5"/>
      <c r="H543" s="3"/>
      <c r="I543" s="6"/>
    </row>
    <row r="544" spans="2:9" s="2" customFormat="1" ht="15" customHeight="1">
      <c r="B544" s="1"/>
      <c r="E544" s="3"/>
      <c r="F544" s="4"/>
      <c r="G544" s="5"/>
      <c r="H544" s="3"/>
      <c r="I544" s="6"/>
    </row>
    <row r="545" spans="2:9" s="2" customFormat="1" ht="15" customHeight="1">
      <c r="B545" s="1"/>
      <c r="E545" s="3"/>
      <c r="F545" s="4"/>
      <c r="G545" s="5"/>
      <c r="H545" s="3"/>
      <c r="I545" s="6"/>
    </row>
    <row r="546" spans="2:9" s="2" customFormat="1" ht="15" customHeight="1">
      <c r="B546" s="1"/>
      <c r="E546" s="3"/>
      <c r="F546" s="4"/>
      <c r="G546" s="5"/>
      <c r="H546" s="3"/>
      <c r="I546" s="6"/>
    </row>
    <row r="547" spans="2:9" s="2" customFormat="1" ht="15" customHeight="1">
      <c r="B547" s="1"/>
      <c r="E547" s="3"/>
      <c r="F547" s="4"/>
      <c r="G547" s="5"/>
      <c r="H547" s="3"/>
      <c r="I547" s="6"/>
    </row>
    <row r="548" spans="2:9" s="2" customFormat="1" ht="15" customHeight="1">
      <c r="B548" s="1"/>
      <c r="E548" s="3"/>
      <c r="F548" s="4"/>
      <c r="G548" s="5"/>
      <c r="H548" s="3"/>
      <c r="I548" s="6"/>
    </row>
    <row r="549" spans="2:9" s="2" customFormat="1" ht="15" customHeight="1">
      <c r="B549" s="1"/>
      <c r="E549" s="3"/>
      <c r="F549" s="4"/>
      <c r="G549" s="5"/>
      <c r="H549" s="3"/>
      <c r="I549" s="6"/>
    </row>
    <row r="550" spans="2:9" s="2" customFormat="1" ht="15" customHeight="1">
      <c r="B550" s="1"/>
      <c r="E550" s="3"/>
      <c r="F550" s="4"/>
      <c r="G550" s="5"/>
      <c r="H550" s="3"/>
      <c r="I550" s="6"/>
    </row>
    <row r="551" spans="2:9" s="2" customFormat="1" ht="15" customHeight="1">
      <c r="B551" s="1"/>
      <c r="E551" s="3"/>
      <c r="F551" s="4"/>
      <c r="G551" s="5"/>
      <c r="H551" s="3"/>
      <c r="I551" s="6"/>
    </row>
    <row r="552" spans="2:9" s="2" customFormat="1" ht="15" customHeight="1">
      <c r="B552" s="1"/>
      <c r="E552" s="3"/>
      <c r="F552" s="4"/>
      <c r="G552" s="5"/>
      <c r="H552" s="3"/>
      <c r="I552" s="6"/>
    </row>
    <row r="553" spans="2:9" s="2" customFormat="1" ht="15" customHeight="1">
      <c r="B553" s="1"/>
      <c r="E553" s="3"/>
      <c r="F553" s="4"/>
      <c r="G553" s="5"/>
      <c r="H553" s="3"/>
      <c r="I553" s="6"/>
    </row>
    <row r="554" spans="2:9" s="2" customFormat="1" ht="15" customHeight="1">
      <c r="B554" s="1"/>
      <c r="E554" s="3"/>
      <c r="F554" s="4"/>
      <c r="G554" s="5"/>
      <c r="H554" s="3"/>
      <c r="I554" s="6"/>
    </row>
    <row r="555" spans="2:9" s="2" customFormat="1" ht="15" customHeight="1">
      <c r="B555" s="1"/>
      <c r="E555" s="3"/>
      <c r="F555" s="4"/>
      <c r="G555" s="5"/>
      <c r="H555" s="3"/>
      <c r="I555" s="6"/>
    </row>
    <row r="556" spans="2:9" s="2" customFormat="1" ht="15" customHeight="1">
      <c r="B556" s="1"/>
      <c r="E556" s="3"/>
      <c r="F556" s="4"/>
      <c r="G556" s="5"/>
      <c r="H556" s="3"/>
      <c r="I556" s="6"/>
    </row>
    <row r="557" spans="2:9" s="2" customFormat="1" ht="15" customHeight="1">
      <c r="B557" s="1"/>
      <c r="E557" s="3"/>
      <c r="F557" s="4"/>
      <c r="G557" s="5"/>
      <c r="H557" s="3"/>
      <c r="I557" s="6"/>
    </row>
    <row r="558" spans="2:9" s="2" customFormat="1" ht="15" customHeight="1">
      <c r="B558" s="1"/>
      <c r="E558" s="3"/>
      <c r="F558" s="4"/>
      <c r="G558" s="5"/>
      <c r="H558" s="3"/>
      <c r="I558" s="6"/>
    </row>
    <row r="559" spans="2:9" s="2" customFormat="1" ht="15" customHeight="1">
      <c r="B559" s="1"/>
      <c r="E559" s="3"/>
      <c r="F559" s="4"/>
      <c r="G559" s="5"/>
      <c r="H559" s="3"/>
      <c r="I559" s="6"/>
    </row>
    <row r="560" spans="2:9" s="2" customFormat="1" ht="15" customHeight="1">
      <c r="B560" s="1"/>
      <c r="E560" s="3"/>
      <c r="F560" s="4"/>
      <c r="G560" s="5"/>
      <c r="H560" s="3"/>
      <c r="I560" s="6"/>
    </row>
    <row r="561" spans="2:9" s="2" customFormat="1" ht="15" customHeight="1">
      <c r="B561" s="1"/>
      <c r="E561" s="3"/>
      <c r="F561" s="4"/>
      <c r="G561" s="5"/>
      <c r="H561" s="3"/>
      <c r="I561" s="6"/>
    </row>
    <row r="562" spans="2:9" s="2" customFormat="1" ht="15" customHeight="1">
      <c r="B562" s="1"/>
      <c r="E562" s="3"/>
      <c r="F562" s="4"/>
      <c r="G562" s="5"/>
      <c r="H562" s="3"/>
      <c r="I562" s="6"/>
    </row>
    <row r="563" spans="2:9" s="2" customFormat="1" ht="15" customHeight="1">
      <c r="B563" s="1"/>
      <c r="E563" s="3"/>
      <c r="F563" s="4"/>
      <c r="G563" s="5"/>
      <c r="H563" s="3"/>
      <c r="I563" s="6"/>
    </row>
    <row r="564" spans="2:9" s="2" customFormat="1" ht="15" customHeight="1">
      <c r="B564" s="1"/>
      <c r="E564" s="3"/>
      <c r="F564" s="4"/>
      <c r="G564" s="5"/>
      <c r="H564" s="3"/>
      <c r="I564" s="6"/>
    </row>
    <row r="565" spans="2:9" s="2" customFormat="1" ht="15" customHeight="1">
      <c r="B565" s="1"/>
      <c r="E565" s="3"/>
      <c r="F565" s="4"/>
      <c r="G565" s="5"/>
      <c r="H565" s="3"/>
      <c r="I565" s="6"/>
    </row>
    <row r="566" spans="2:9" s="2" customFormat="1" ht="15" customHeight="1">
      <c r="B566" s="1"/>
      <c r="E566" s="3"/>
      <c r="F566" s="4"/>
      <c r="G566" s="5"/>
      <c r="H566" s="3"/>
      <c r="I566" s="6"/>
    </row>
    <row r="567" spans="2:9" s="2" customFormat="1" ht="15" customHeight="1">
      <c r="B567" s="1"/>
      <c r="E567" s="3"/>
      <c r="F567" s="4"/>
      <c r="G567" s="5"/>
      <c r="H567" s="3"/>
      <c r="I567" s="6"/>
    </row>
    <row r="568" spans="2:9" s="2" customFormat="1" ht="15" customHeight="1">
      <c r="B568" s="1"/>
      <c r="E568" s="3"/>
      <c r="F568" s="4"/>
      <c r="G568" s="5"/>
      <c r="H568" s="3"/>
      <c r="I568" s="6"/>
    </row>
    <row r="569" spans="2:9" s="2" customFormat="1" ht="15" customHeight="1">
      <c r="B569" s="1"/>
      <c r="E569" s="3"/>
      <c r="F569" s="4"/>
      <c r="G569" s="5"/>
      <c r="H569" s="3"/>
      <c r="I569" s="6"/>
    </row>
    <row r="570" spans="2:9" s="2" customFormat="1" ht="15" customHeight="1">
      <c r="B570" s="1"/>
      <c r="E570" s="3"/>
      <c r="F570" s="4"/>
      <c r="G570" s="5"/>
      <c r="H570" s="3"/>
      <c r="I570" s="6"/>
    </row>
    <row r="571" spans="2:9" s="2" customFormat="1" ht="15" customHeight="1">
      <c r="B571" s="1"/>
      <c r="E571" s="3"/>
      <c r="F571" s="4"/>
      <c r="G571" s="5"/>
      <c r="H571" s="3"/>
      <c r="I571" s="6"/>
    </row>
    <row r="572" spans="2:9" s="2" customFormat="1" ht="15" customHeight="1">
      <c r="B572" s="1"/>
      <c r="E572" s="3"/>
      <c r="F572" s="4"/>
      <c r="G572" s="5"/>
      <c r="H572" s="3"/>
      <c r="I572" s="6"/>
    </row>
    <row r="573" spans="2:9" s="2" customFormat="1" ht="15" customHeight="1">
      <c r="B573" s="1"/>
      <c r="E573" s="3"/>
      <c r="F573" s="4"/>
      <c r="G573" s="5"/>
      <c r="H573" s="3"/>
      <c r="I573" s="6"/>
    </row>
    <row r="574" spans="2:9" s="2" customFormat="1" ht="15" customHeight="1">
      <c r="B574" s="1"/>
      <c r="E574" s="3"/>
      <c r="F574" s="4"/>
      <c r="G574" s="5"/>
      <c r="H574" s="3"/>
      <c r="I574" s="6"/>
    </row>
    <row r="575" spans="2:9" s="2" customFormat="1" ht="15" customHeight="1">
      <c r="B575" s="1"/>
      <c r="E575" s="3"/>
      <c r="F575" s="4"/>
      <c r="G575" s="5"/>
      <c r="H575" s="3"/>
      <c r="I575" s="6"/>
    </row>
    <row r="576" spans="2:9" s="2" customFormat="1" ht="15" customHeight="1">
      <c r="B576" s="1"/>
      <c r="E576" s="3"/>
      <c r="F576" s="4"/>
      <c r="G576" s="5"/>
      <c r="H576" s="3"/>
      <c r="I576" s="6"/>
    </row>
    <row r="577" spans="2:9" s="2" customFormat="1" ht="15" customHeight="1">
      <c r="B577" s="1"/>
      <c r="E577" s="3"/>
      <c r="F577" s="4"/>
      <c r="G577" s="5"/>
      <c r="H577" s="3"/>
      <c r="I577" s="6"/>
    </row>
    <row r="578" spans="2:9" s="2" customFormat="1" ht="15" customHeight="1">
      <c r="B578" s="1"/>
      <c r="E578" s="3"/>
      <c r="F578" s="4"/>
      <c r="G578" s="5"/>
      <c r="H578" s="3"/>
      <c r="I578" s="6"/>
    </row>
    <row r="579" spans="2:9" s="2" customFormat="1" ht="15" customHeight="1">
      <c r="B579" s="1"/>
      <c r="E579" s="3"/>
      <c r="F579" s="4"/>
      <c r="G579" s="5"/>
      <c r="H579" s="3"/>
      <c r="I579" s="6"/>
    </row>
    <row r="580" spans="2:9" s="2" customFormat="1" ht="15" customHeight="1">
      <c r="B580" s="1"/>
      <c r="E580" s="3"/>
      <c r="F580" s="4"/>
      <c r="G580" s="5"/>
      <c r="H580" s="3"/>
      <c r="I580" s="6"/>
    </row>
    <row r="581" spans="2:9" s="2" customFormat="1" ht="15" customHeight="1">
      <c r="B581" s="1"/>
      <c r="E581" s="3"/>
      <c r="F581" s="4"/>
      <c r="G581" s="5"/>
      <c r="H581" s="3"/>
      <c r="I581" s="6"/>
    </row>
    <row r="582" spans="2:9" s="2" customFormat="1" ht="15" customHeight="1">
      <c r="B582" s="1"/>
      <c r="E582" s="3"/>
      <c r="F582" s="4"/>
      <c r="G582" s="5"/>
      <c r="H582" s="3"/>
      <c r="I582" s="6"/>
    </row>
    <row r="583" spans="2:9" s="2" customFormat="1" ht="15" customHeight="1">
      <c r="B583" s="1"/>
      <c r="E583" s="3"/>
      <c r="F583" s="4"/>
      <c r="G583" s="5"/>
      <c r="H583" s="3"/>
      <c r="I583" s="6"/>
    </row>
    <row r="584" spans="2:9" s="2" customFormat="1" ht="15" customHeight="1">
      <c r="B584" s="1"/>
      <c r="E584" s="3"/>
      <c r="F584" s="4"/>
      <c r="G584" s="5"/>
      <c r="H584" s="3"/>
      <c r="I584" s="6"/>
    </row>
    <row r="585" spans="2:9" s="2" customFormat="1" ht="15" customHeight="1">
      <c r="B585" s="1"/>
      <c r="E585" s="3"/>
      <c r="F585" s="4"/>
      <c r="G585" s="5"/>
      <c r="H585" s="3"/>
      <c r="I585" s="6"/>
    </row>
    <row r="586" spans="2:9" s="2" customFormat="1" ht="15" customHeight="1">
      <c r="B586" s="1"/>
      <c r="E586" s="3"/>
      <c r="F586" s="4"/>
      <c r="G586" s="5"/>
      <c r="H586" s="3"/>
      <c r="I586" s="6"/>
    </row>
    <row r="587" spans="2:9" s="2" customFormat="1" ht="15" customHeight="1">
      <c r="B587" s="1"/>
      <c r="E587" s="3"/>
      <c r="F587" s="4"/>
      <c r="G587" s="5"/>
      <c r="H587" s="3"/>
      <c r="I587" s="6"/>
    </row>
    <row r="588" spans="2:9" s="2" customFormat="1" ht="15" customHeight="1">
      <c r="B588" s="1"/>
      <c r="E588" s="3"/>
      <c r="F588" s="4"/>
      <c r="G588" s="5"/>
      <c r="H588" s="3"/>
      <c r="I588" s="6"/>
    </row>
    <row r="589" spans="2:9" s="2" customFormat="1" ht="15" customHeight="1">
      <c r="B589" s="1"/>
      <c r="E589" s="3"/>
      <c r="F589" s="4"/>
      <c r="G589" s="5"/>
      <c r="H589" s="3"/>
      <c r="I589" s="6"/>
    </row>
    <row r="590" spans="2:9" s="2" customFormat="1" ht="15" customHeight="1">
      <c r="B590" s="1"/>
      <c r="E590" s="3"/>
      <c r="F590" s="4"/>
      <c r="G590" s="5"/>
      <c r="H590" s="3"/>
      <c r="I590" s="6"/>
    </row>
    <row r="591" spans="2:9" s="2" customFormat="1" ht="15" customHeight="1">
      <c r="B591" s="1"/>
      <c r="E591" s="3"/>
      <c r="F591" s="4"/>
      <c r="G591" s="5"/>
      <c r="H591" s="3"/>
      <c r="I591" s="6"/>
    </row>
    <row r="592" spans="2:9" s="2" customFormat="1" ht="15" customHeight="1">
      <c r="B592" s="1"/>
      <c r="E592" s="3"/>
      <c r="F592" s="4"/>
      <c r="G592" s="5"/>
      <c r="H592" s="3"/>
      <c r="I592" s="6"/>
    </row>
    <row r="593" spans="2:9" s="2" customFormat="1" ht="15" customHeight="1">
      <c r="B593" s="1"/>
      <c r="E593" s="3"/>
      <c r="F593" s="4"/>
      <c r="G593" s="5"/>
      <c r="H593" s="3"/>
      <c r="I593" s="6"/>
    </row>
    <row r="594" spans="2:9" s="2" customFormat="1" ht="15" customHeight="1">
      <c r="B594" s="1"/>
      <c r="E594" s="3"/>
      <c r="F594" s="4"/>
      <c r="G594" s="5"/>
      <c r="H594" s="3"/>
      <c r="I594" s="6"/>
    </row>
    <row r="595" spans="2:9" s="2" customFormat="1" ht="15" customHeight="1">
      <c r="B595" s="1"/>
      <c r="E595" s="3"/>
      <c r="F595" s="4"/>
      <c r="G595" s="5"/>
      <c r="H595" s="3"/>
      <c r="I595" s="6"/>
    </row>
    <row r="596" spans="2:9" s="2" customFormat="1" ht="15" customHeight="1">
      <c r="B596" s="1"/>
      <c r="E596" s="3"/>
      <c r="F596" s="4"/>
      <c r="G596" s="5"/>
      <c r="H596" s="3"/>
      <c r="I596" s="6"/>
    </row>
    <row r="597" spans="2:9" s="2" customFormat="1" ht="15" customHeight="1">
      <c r="B597" s="1"/>
      <c r="E597" s="3"/>
      <c r="F597" s="4"/>
      <c r="G597" s="5"/>
      <c r="H597" s="3"/>
      <c r="I597" s="6"/>
    </row>
    <row r="598" spans="2:9" s="2" customFormat="1" ht="15" customHeight="1">
      <c r="B598" s="1"/>
      <c r="E598" s="3"/>
      <c r="F598" s="4"/>
      <c r="G598" s="5"/>
      <c r="H598" s="3"/>
      <c r="I598" s="6"/>
    </row>
    <row r="599" spans="2:9" s="2" customFormat="1" ht="15" customHeight="1">
      <c r="B599" s="1"/>
      <c r="E599" s="3"/>
      <c r="F599" s="4"/>
      <c r="G599" s="5"/>
      <c r="H599" s="3"/>
      <c r="I599" s="6"/>
    </row>
    <row r="600" spans="2:9" s="2" customFormat="1" ht="15" customHeight="1">
      <c r="B600" s="1"/>
      <c r="E600" s="3"/>
      <c r="F600" s="4"/>
      <c r="G600" s="5"/>
      <c r="H600" s="3"/>
      <c r="I600" s="6"/>
    </row>
    <row r="601" spans="2:9" s="2" customFormat="1" ht="15" customHeight="1">
      <c r="B601" s="1"/>
      <c r="E601" s="3"/>
      <c r="F601" s="4"/>
      <c r="G601" s="5"/>
      <c r="H601" s="3"/>
      <c r="I601" s="6"/>
    </row>
    <row r="602" spans="2:9" s="2" customFormat="1" ht="15" customHeight="1">
      <c r="B602" s="1"/>
      <c r="E602" s="3"/>
      <c r="F602" s="4"/>
      <c r="G602" s="5"/>
      <c r="H602" s="3"/>
      <c r="I602" s="6"/>
    </row>
    <row r="603" spans="2:9" s="2" customFormat="1" ht="15" customHeight="1">
      <c r="B603" s="1"/>
      <c r="E603" s="3"/>
      <c r="F603" s="4"/>
      <c r="G603" s="5"/>
      <c r="H603" s="3"/>
      <c r="I603" s="6"/>
    </row>
    <row r="604" spans="2:9" s="2" customFormat="1" ht="15" customHeight="1">
      <c r="B604" s="1"/>
      <c r="E604" s="3"/>
      <c r="F604" s="4"/>
      <c r="G604" s="5"/>
      <c r="H604" s="3"/>
      <c r="I604" s="6"/>
    </row>
    <row r="605" spans="2:9" s="2" customFormat="1" ht="15" customHeight="1">
      <c r="B605" s="1"/>
      <c r="E605" s="3"/>
      <c r="F605" s="4"/>
      <c r="G605" s="5"/>
      <c r="H605" s="3"/>
      <c r="I605" s="6"/>
    </row>
    <row r="606" spans="2:9" s="2" customFormat="1" ht="15" customHeight="1">
      <c r="B606" s="1"/>
      <c r="E606" s="3"/>
      <c r="F606" s="4"/>
      <c r="G606" s="5"/>
      <c r="H606" s="3"/>
      <c r="I606" s="6"/>
    </row>
    <row r="607" spans="2:9" s="2" customFormat="1" ht="15" customHeight="1">
      <c r="B607" s="1"/>
      <c r="E607" s="3"/>
      <c r="F607" s="4"/>
      <c r="G607" s="5"/>
      <c r="H607" s="3"/>
      <c r="I607" s="6"/>
    </row>
    <row r="608" spans="2:9" s="2" customFormat="1" ht="15" customHeight="1">
      <c r="B608" s="1"/>
      <c r="E608" s="3"/>
      <c r="F608" s="4"/>
      <c r="G608" s="5"/>
      <c r="H608" s="3"/>
      <c r="I608" s="6"/>
    </row>
    <row r="609" spans="2:9" s="2" customFormat="1" ht="15" customHeight="1">
      <c r="B609" s="1"/>
      <c r="E609" s="3"/>
      <c r="F609" s="4"/>
      <c r="G609" s="5"/>
      <c r="H609" s="3"/>
      <c r="I609" s="6"/>
    </row>
    <row r="610" spans="2:9" s="2" customFormat="1" ht="15" customHeight="1">
      <c r="B610" s="1"/>
      <c r="E610" s="3"/>
      <c r="F610" s="4"/>
      <c r="G610" s="5"/>
      <c r="H610" s="3"/>
      <c r="I610" s="6"/>
    </row>
    <row r="611" spans="2:9" s="2" customFormat="1" ht="15" customHeight="1">
      <c r="B611" s="1"/>
      <c r="E611" s="3"/>
      <c r="F611" s="4"/>
      <c r="G611" s="5"/>
      <c r="H611" s="3"/>
      <c r="I611" s="6"/>
    </row>
    <row r="612" spans="2:9" s="2" customFormat="1" ht="15" customHeight="1">
      <c r="B612" s="1"/>
      <c r="E612" s="3"/>
      <c r="F612" s="4"/>
      <c r="G612" s="5"/>
      <c r="H612" s="3"/>
      <c r="I612" s="6"/>
    </row>
    <row r="613" spans="2:9" s="2" customFormat="1" ht="15" customHeight="1">
      <c r="B613" s="1"/>
      <c r="E613" s="3"/>
      <c r="F613" s="4"/>
      <c r="G613" s="5"/>
      <c r="H613" s="3"/>
      <c r="I613" s="6"/>
    </row>
    <row r="614" spans="2:9" s="2" customFormat="1" ht="15" customHeight="1">
      <c r="B614" s="1"/>
      <c r="E614" s="3"/>
      <c r="F614" s="4"/>
      <c r="G614" s="5"/>
      <c r="H614" s="3"/>
      <c r="I614" s="6"/>
    </row>
    <row r="615" spans="2:9" s="2" customFormat="1" ht="15" customHeight="1">
      <c r="B615" s="1"/>
      <c r="E615" s="3"/>
      <c r="F615" s="4"/>
      <c r="G615" s="5"/>
      <c r="H615" s="3"/>
      <c r="I615" s="6"/>
    </row>
    <row r="616" spans="2:9" s="2" customFormat="1" ht="15" customHeight="1">
      <c r="B616" s="1"/>
      <c r="E616" s="3"/>
      <c r="F616" s="4"/>
      <c r="G616" s="5"/>
      <c r="H616" s="3"/>
      <c r="I616" s="6"/>
    </row>
    <row r="617" spans="2:9" s="2" customFormat="1" ht="15" customHeight="1">
      <c r="B617" s="1"/>
      <c r="E617" s="3"/>
      <c r="F617" s="4"/>
      <c r="G617" s="5"/>
      <c r="H617" s="3"/>
      <c r="I617" s="6"/>
    </row>
    <row r="618" spans="2:9" s="2" customFormat="1" ht="15" customHeight="1">
      <c r="B618" s="1"/>
      <c r="E618" s="3"/>
      <c r="F618" s="4"/>
      <c r="G618" s="5"/>
      <c r="H618" s="3"/>
      <c r="I618" s="6"/>
    </row>
    <row r="619" spans="2:9" s="2" customFormat="1" ht="15" customHeight="1">
      <c r="B619" s="1"/>
      <c r="E619" s="3"/>
      <c r="F619" s="4"/>
      <c r="G619" s="5"/>
      <c r="H619" s="3"/>
      <c r="I619" s="6"/>
    </row>
    <row r="620" spans="2:9" s="2" customFormat="1" ht="15" customHeight="1">
      <c r="B620" s="1"/>
      <c r="E620" s="3"/>
      <c r="F620" s="4"/>
      <c r="G620" s="5"/>
      <c r="H620" s="3"/>
      <c r="I620" s="6"/>
    </row>
    <row r="621" spans="2:9" s="2" customFormat="1" ht="15" customHeight="1">
      <c r="B621" s="1"/>
      <c r="E621" s="3"/>
      <c r="F621" s="4"/>
      <c r="G621" s="5"/>
      <c r="H621" s="3"/>
      <c r="I621" s="6"/>
    </row>
    <row r="622" spans="2:9" s="2" customFormat="1" ht="15" customHeight="1">
      <c r="B622" s="1"/>
      <c r="E622" s="3"/>
      <c r="F622" s="4"/>
      <c r="G622" s="5"/>
      <c r="H622" s="3"/>
      <c r="I622" s="6"/>
    </row>
    <row r="623" spans="2:9" s="2" customFormat="1" ht="15" customHeight="1">
      <c r="B623" s="1"/>
      <c r="E623" s="3"/>
      <c r="F623" s="4"/>
      <c r="G623" s="5"/>
      <c r="H623" s="3"/>
      <c r="I623" s="6"/>
    </row>
    <row r="624" spans="2:9" s="2" customFormat="1" ht="15" customHeight="1">
      <c r="B624" s="1"/>
      <c r="E624" s="3"/>
      <c r="F624" s="4"/>
      <c r="G624" s="5"/>
      <c r="H624" s="3"/>
      <c r="I624" s="6"/>
    </row>
    <row r="625" spans="2:9" s="2" customFormat="1" ht="15" customHeight="1">
      <c r="B625" s="1"/>
      <c r="E625" s="3"/>
      <c r="F625" s="4"/>
      <c r="G625" s="5"/>
      <c r="H625" s="3"/>
      <c r="I625" s="6"/>
    </row>
    <row r="626" spans="2:9" s="2" customFormat="1" ht="15" customHeight="1">
      <c r="B626" s="1"/>
      <c r="E626" s="3"/>
      <c r="F626" s="4"/>
      <c r="G626" s="5"/>
      <c r="H626" s="3"/>
      <c r="I626" s="6"/>
    </row>
    <row r="627" spans="2:9" s="2" customFormat="1" ht="15" customHeight="1">
      <c r="B627" s="1"/>
      <c r="E627" s="3"/>
      <c r="F627" s="4"/>
      <c r="G627" s="5"/>
      <c r="H627" s="3"/>
      <c r="I627" s="6"/>
    </row>
    <row r="628" spans="2:9" s="2" customFormat="1" ht="15" customHeight="1">
      <c r="B628" s="1"/>
      <c r="E628" s="3"/>
      <c r="F628" s="4"/>
      <c r="G628" s="5"/>
      <c r="H628" s="3"/>
      <c r="I628" s="6"/>
    </row>
    <row r="629" spans="2:9" s="2" customFormat="1" ht="15" customHeight="1">
      <c r="B629" s="1"/>
      <c r="E629" s="3"/>
      <c r="F629" s="4"/>
      <c r="G629" s="5"/>
      <c r="H629" s="3"/>
      <c r="I629" s="6"/>
    </row>
    <row r="630" spans="2:9" s="2" customFormat="1" ht="15" customHeight="1">
      <c r="B630" s="1"/>
      <c r="E630" s="3"/>
      <c r="F630" s="4"/>
      <c r="G630" s="5"/>
      <c r="H630" s="3"/>
      <c r="I630" s="6"/>
    </row>
    <row r="631" spans="2:9" s="2" customFormat="1" ht="15" customHeight="1">
      <c r="B631" s="1"/>
      <c r="E631" s="3"/>
      <c r="F631" s="4"/>
      <c r="G631" s="5"/>
      <c r="H631" s="3"/>
      <c r="I631" s="6"/>
    </row>
    <row r="632" spans="2:9" s="2" customFormat="1" ht="15" customHeight="1">
      <c r="B632" s="1"/>
      <c r="E632" s="3"/>
      <c r="F632" s="4"/>
      <c r="G632" s="5"/>
      <c r="H632" s="3"/>
      <c r="I632" s="6"/>
    </row>
    <row r="633" spans="2:9" s="2" customFormat="1" ht="15" customHeight="1">
      <c r="B633" s="1"/>
      <c r="E633" s="3"/>
      <c r="F633" s="4"/>
      <c r="G633" s="5"/>
      <c r="H633" s="3"/>
      <c r="I633" s="6"/>
    </row>
    <row r="634" spans="2:9" s="2" customFormat="1" ht="15" customHeight="1">
      <c r="B634" s="1"/>
      <c r="E634" s="3"/>
      <c r="F634" s="4"/>
      <c r="G634" s="5"/>
      <c r="H634" s="3"/>
      <c r="I634" s="6"/>
    </row>
    <row r="635" spans="2:9" s="2" customFormat="1" ht="15" customHeight="1">
      <c r="B635" s="1"/>
      <c r="E635" s="3"/>
      <c r="F635" s="4"/>
      <c r="G635" s="5"/>
      <c r="H635" s="3"/>
      <c r="I635" s="6"/>
    </row>
    <row r="636" spans="2:9" s="2" customFormat="1" ht="15" customHeight="1">
      <c r="B636" s="1"/>
      <c r="E636" s="3"/>
      <c r="F636" s="4"/>
      <c r="G636" s="5"/>
      <c r="H636" s="3"/>
      <c r="I636" s="6"/>
    </row>
    <row r="637" spans="2:9" s="2" customFormat="1" ht="15" customHeight="1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I683"/>
  <sheetViews>
    <sheetView showGridLines="0" topLeftCell="A7" zoomScaleNormal="100" zoomScaleSheetLayoutView="145" workbookViewId="0">
      <selection activeCell="D49" sqref="D49"/>
    </sheetView>
  </sheetViews>
  <sheetFormatPr defaultRowHeight="13.9"/>
  <cols>
    <col min="1" max="1" width="1.140625" style="109" customWidth="1"/>
    <col min="2" max="2" width="6.5703125" style="110" customWidth="1"/>
    <col min="3" max="3" width="67.28515625" style="109" customWidth="1"/>
    <col min="4" max="4" width="9.5703125" style="111" customWidth="1"/>
    <col min="5" max="5" width="5.28515625" style="215" customWidth="1"/>
    <col min="6" max="6" width="10" style="113" customWidth="1"/>
    <col min="7" max="7" width="10.42578125" style="111" customWidth="1"/>
    <col min="8" max="8" width="11.28515625" style="111" customWidth="1"/>
    <col min="9" max="9" width="8.85546875" style="114"/>
    <col min="10" max="256" width="8.8554687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8.8554687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8.8554687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8.8554687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8.8554687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8.8554687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8.8554687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8.8554687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8.8554687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8.8554687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8.8554687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8.8554687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8.8554687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8.8554687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8.8554687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8.8554687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8.8554687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8.8554687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8.8554687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8.8554687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8.8554687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8.8554687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8.8554687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8.8554687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8.8554687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8.8554687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8.8554687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8.8554687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8.8554687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8.8554687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8.8554687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8.8554687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8.8554687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8.8554687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8.8554687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8.8554687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8.8554687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8.8554687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8.8554687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8.8554687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8.8554687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8.8554687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8.8554687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8.8554687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8.8554687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8.8554687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8.8554687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8.8554687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8.8554687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8.8554687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8.8554687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8.8554687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8.8554687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8.8554687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8.8554687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8.8554687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8.8554687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8.8554687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8.8554687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8.8554687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8.8554687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8.8554687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8.8554687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8.85546875" style="109"/>
  </cols>
  <sheetData>
    <row r="1" spans="2:9" s="66" customFormat="1" ht="15" customHeight="1">
      <c r="B1" s="205" t="e">
        <f>#REF!</f>
        <v>#REF!</v>
      </c>
      <c r="D1" s="67"/>
      <c r="E1" s="209"/>
      <c r="F1" s="69"/>
      <c r="G1" s="67"/>
      <c r="H1" s="67"/>
      <c r="I1" s="70"/>
    </row>
    <row r="2" spans="2:9" s="57" customFormat="1" ht="15" customHeight="1">
      <c r="B2" s="204" t="e">
        <f>#REF!</f>
        <v>#REF!</v>
      </c>
      <c r="D2" s="71"/>
      <c r="E2" s="210"/>
      <c r="F2" s="73"/>
      <c r="G2" s="55" t="s">
        <v>2</v>
      </c>
      <c r="H2" s="234" t="e">
        <f>'Bid Breakdown'!#REF!</f>
        <v>#REF!</v>
      </c>
      <c r="I2" s="56"/>
    </row>
    <row r="3" spans="2:9" s="57" customFormat="1" ht="15" customHeight="1">
      <c r="B3" s="54"/>
      <c r="D3" s="71"/>
      <c r="E3" s="210"/>
      <c r="F3" s="73"/>
      <c r="G3" s="55" t="s">
        <v>3</v>
      </c>
      <c r="H3" s="75" t="e">
        <f>#REF!</f>
        <v>#REF!</v>
      </c>
      <c r="I3" s="56"/>
    </row>
    <row r="4" spans="2:9" s="57" customFormat="1" ht="15.6">
      <c r="B4" s="54"/>
      <c r="D4" s="71"/>
      <c r="E4" s="210"/>
      <c r="F4" s="73"/>
      <c r="G4" s="55" t="s">
        <v>4</v>
      </c>
      <c r="H4" s="75" t="e">
        <f>#REF!</f>
        <v>#REF!</v>
      </c>
      <c r="I4" s="56"/>
    </row>
    <row r="5" spans="2:9" s="57" customFormat="1" ht="15.6">
      <c r="B5" s="54"/>
      <c r="D5" s="71"/>
      <c r="E5" s="210"/>
      <c r="F5" s="73"/>
      <c r="G5" s="55"/>
      <c r="H5" s="55"/>
      <c r="I5" s="56"/>
    </row>
    <row r="6" spans="2:9" s="57" customFormat="1" ht="15.75" customHeight="1">
      <c r="B6" s="511" t="s">
        <v>480</v>
      </c>
      <c r="C6" s="511"/>
      <c r="D6" s="511"/>
      <c r="E6" s="511"/>
      <c r="F6" s="511"/>
      <c r="G6" s="511"/>
      <c r="H6" s="511"/>
      <c r="I6" s="56"/>
    </row>
    <row r="7" spans="2:9" s="57" customFormat="1" ht="7.5" customHeight="1">
      <c r="B7" s="58"/>
      <c r="C7" s="59"/>
      <c r="D7" s="59"/>
      <c r="E7" s="59"/>
      <c r="F7" s="59"/>
      <c r="G7" s="59"/>
      <c r="H7" s="59"/>
      <c r="I7" s="56"/>
    </row>
    <row r="8" spans="2:9" s="57" customFormat="1" ht="8.25" customHeight="1">
      <c r="B8" s="512"/>
      <c r="C8" s="513"/>
      <c r="D8" s="513"/>
      <c r="E8" s="513"/>
      <c r="F8" s="513"/>
      <c r="G8" s="56"/>
      <c r="H8" s="56"/>
    </row>
    <row r="9" spans="2:9" s="79" customFormat="1" ht="20.100000000000001" customHeight="1">
      <c r="B9" s="76" t="s">
        <v>168</v>
      </c>
      <c r="C9" s="77" t="s">
        <v>169</v>
      </c>
      <c r="D9" s="60" t="s">
        <v>170</v>
      </c>
      <c r="E9" s="59" t="s">
        <v>171</v>
      </c>
      <c r="F9" s="216" t="s">
        <v>172</v>
      </c>
      <c r="G9" s="242" t="s">
        <v>173</v>
      </c>
      <c r="H9" s="242" t="s">
        <v>174</v>
      </c>
      <c r="I9" s="78"/>
    </row>
    <row r="10" spans="2:9" s="64" customFormat="1" ht="15" customHeight="1">
      <c r="B10" s="80"/>
      <c r="D10" s="81"/>
      <c r="E10" s="211"/>
      <c r="F10" s="83"/>
      <c r="G10" s="81"/>
      <c r="H10" s="81"/>
      <c r="I10" s="63"/>
    </row>
    <row r="11" spans="2:9" s="64" customFormat="1" ht="15" customHeight="1">
      <c r="B11" s="80"/>
      <c r="D11" s="81"/>
      <c r="E11" s="211"/>
      <c r="F11" s="83"/>
      <c r="G11" s="81"/>
      <c r="H11" s="81"/>
      <c r="I11" s="63"/>
    </row>
    <row r="12" spans="2:9" s="96" customFormat="1" ht="15" customHeight="1">
      <c r="B12" s="180"/>
      <c r="D12" s="181"/>
      <c r="E12" s="213"/>
      <c r="F12" s="183"/>
      <c r="G12" s="181"/>
      <c r="H12" s="181"/>
      <c r="I12" s="34"/>
    </row>
    <row r="13" spans="2:9" s="96" customFormat="1" ht="17.100000000000001" customHeight="1">
      <c r="B13" s="90" t="s">
        <v>181</v>
      </c>
      <c r="C13" s="91" t="s">
        <v>182</v>
      </c>
      <c r="D13" s="192" t="e">
        <f>H4</f>
        <v>#REF!</v>
      </c>
      <c r="E13" s="243"/>
      <c r="F13" s="193" t="e">
        <f>H13/D13</f>
        <v>#REF!</v>
      </c>
      <c r="G13" s="92"/>
      <c r="H13" s="95">
        <f>SUM(G14:G16)</f>
        <v>0</v>
      </c>
      <c r="I13" s="34"/>
    </row>
    <row r="14" spans="2:9" s="96" customFormat="1" ht="15" customHeight="1">
      <c r="B14" s="180"/>
      <c r="D14" s="181"/>
      <c r="E14" s="213"/>
      <c r="F14" s="183"/>
      <c r="G14" s="181"/>
      <c r="H14" s="181"/>
      <c r="I14" s="34"/>
    </row>
    <row r="15" spans="2:9" s="96" customFormat="1" ht="15" customHeight="1">
      <c r="B15" s="180">
        <v>3</v>
      </c>
      <c r="C15" s="96" t="s">
        <v>481</v>
      </c>
      <c r="D15" s="181">
        <v>27527</v>
      </c>
      <c r="E15" s="213" t="s">
        <v>178</v>
      </c>
      <c r="F15" s="183">
        <v>0</v>
      </c>
      <c r="G15" s="181">
        <f>F15*D15</f>
        <v>0</v>
      </c>
      <c r="H15" s="181"/>
      <c r="I15" s="34"/>
    </row>
    <row r="16" spans="2:9" s="96" customFormat="1" ht="15" customHeight="1">
      <c r="B16" s="180"/>
      <c r="D16" s="181"/>
      <c r="E16" s="213"/>
      <c r="F16" s="183"/>
      <c r="G16" s="181"/>
      <c r="H16" s="181"/>
      <c r="I16" s="34"/>
    </row>
    <row r="17" spans="2:9" s="96" customFormat="1" ht="17.100000000000001" customHeight="1">
      <c r="B17" s="90" t="s">
        <v>186</v>
      </c>
      <c r="C17" s="91" t="s">
        <v>187</v>
      </c>
      <c r="D17" s="192" t="e">
        <f>H4</f>
        <v>#REF!</v>
      </c>
      <c r="E17" s="243"/>
      <c r="F17" s="193" t="e">
        <f>H17/D17</f>
        <v>#REF!</v>
      </c>
      <c r="G17" s="92"/>
      <c r="H17" s="95">
        <f>SUM(G18:G22)</f>
        <v>760000</v>
      </c>
      <c r="I17" s="34"/>
    </row>
    <row r="18" spans="2:9" s="96" customFormat="1" ht="15" customHeight="1">
      <c r="B18" s="180"/>
      <c r="D18" s="181"/>
      <c r="E18" s="213"/>
      <c r="F18" s="183"/>
      <c r="G18" s="181"/>
      <c r="H18" s="181"/>
      <c r="I18" s="34"/>
    </row>
    <row r="19" spans="2:9" s="96" customFormat="1" ht="15" customHeight="1">
      <c r="B19" s="180">
        <f>B15+1</f>
        <v>4</v>
      </c>
      <c r="C19" s="96" t="s">
        <v>482</v>
      </c>
      <c r="D19" s="181">
        <v>950</v>
      </c>
      <c r="E19" s="213" t="s">
        <v>228</v>
      </c>
      <c r="F19" s="183">
        <v>800</v>
      </c>
      <c r="G19" s="181">
        <f>F19*D19</f>
        <v>760000</v>
      </c>
      <c r="H19" s="181"/>
      <c r="I19" s="34"/>
    </row>
    <row r="20" spans="2:9" s="96" customFormat="1" ht="15" customHeight="1">
      <c r="B20" s="180">
        <f>B19+1</f>
        <v>5</v>
      </c>
      <c r="C20" s="96" t="s">
        <v>483</v>
      </c>
      <c r="D20" s="181"/>
      <c r="E20" s="213"/>
      <c r="F20" s="183"/>
      <c r="G20" s="181">
        <f>F20*D20</f>
        <v>0</v>
      </c>
      <c r="H20" s="181"/>
      <c r="I20" s="34"/>
    </row>
    <row r="21" spans="2:9" s="96" customFormat="1" ht="15" customHeight="1">
      <c r="B21" s="180">
        <f>B20+1</f>
        <v>6</v>
      </c>
      <c r="D21" s="181"/>
      <c r="E21" s="213"/>
      <c r="F21" s="183"/>
      <c r="G21" s="181">
        <f>F21*D21</f>
        <v>0</v>
      </c>
      <c r="H21" s="181"/>
      <c r="I21" s="34"/>
    </row>
    <row r="22" spans="2:9" s="96" customFormat="1" ht="15" customHeight="1">
      <c r="B22" s="180"/>
      <c r="D22" s="181"/>
      <c r="E22" s="213"/>
      <c r="F22" s="183"/>
      <c r="G22" s="181"/>
      <c r="H22" s="181"/>
      <c r="I22" s="34"/>
    </row>
    <row r="23" spans="2:9" s="96" customFormat="1" ht="17.100000000000001" customHeight="1">
      <c r="B23" s="97" t="s">
        <v>191</v>
      </c>
      <c r="C23" s="91" t="s">
        <v>192</v>
      </c>
      <c r="D23" s="192" t="e">
        <f>H4</f>
        <v>#REF!</v>
      </c>
      <c r="E23" s="243"/>
      <c r="F23" s="193" t="e">
        <f>H23/D23</f>
        <v>#REF!</v>
      </c>
      <c r="G23" s="92"/>
      <c r="H23" s="95">
        <f>SUM(G24:G34)</f>
        <v>946313.6</v>
      </c>
      <c r="I23" s="34"/>
    </row>
    <row r="24" spans="2:9" s="96" customFormat="1" ht="15" customHeight="1">
      <c r="B24" s="180"/>
      <c r="D24" s="181"/>
      <c r="E24" s="213"/>
      <c r="F24" s="183"/>
      <c r="G24" s="181"/>
      <c r="H24" s="181"/>
      <c r="I24" s="34"/>
    </row>
    <row r="25" spans="2:9" s="96" customFormat="1" ht="15" customHeight="1">
      <c r="B25" s="180"/>
      <c r="C25" s="274" t="s">
        <v>484</v>
      </c>
      <c r="D25" s="181"/>
      <c r="E25" s="213"/>
      <c r="F25" s="183"/>
      <c r="G25" s="181"/>
      <c r="H25" s="181"/>
      <c r="I25" s="34"/>
    </row>
    <row r="26" spans="2:9" s="96" customFormat="1" ht="15" customHeight="1">
      <c r="B26" s="180">
        <f>B21+1</f>
        <v>7</v>
      </c>
      <c r="C26" s="96" t="s">
        <v>485</v>
      </c>
      <c r="D26" s="181">
        <f>((11284/2000)*10)*1.2</f>
        <v>67.703999999999994</v>
      </c>
      <c r="E26" s="213" t="s">
        <v>486</v>
      </c>
      <c r="F26" s="183">
        <v>8000</v>
      </c>
      <c r="G26" s="181">
        <f t="shared" ref="G26:G31" si="0">F26*D26</f>
        <v>541632</v>
      </c>
      <c r="H26" s="181"/>
      <c r="I26" s="34"/>
    </row>
    <row r="27" spans="2:9" s="96" customFormat="1" ht="15" customHeight="1">
      <c r="B27" s="180">
        <f>B26+1</f>
        <v>8</v>
      </c>
      <c r="C27" s="96" t="s">
        <v>487</v>
      </c>
      <c r="D27" s="181">
        <f>D26*5%</f>
        <v>3.3851999999999998</v>
      </c>
      <c r="E27" s="213" t="s">
        <v>486</v>
      </c>
      <c r="F27" s="183">
        <v>8000</v>
      </c>
      <c r="G27" s="181">
        <f t="shared" si="0"/>
        <v>27081.599999999999</v>
      </c>
      <c r="H27" s="181"/>
      <c r="I27" s="34"/>
    </row>
    <row r="28" spans="2:9" s="96" customFormat="1" ht="15" customHeight="1">
      <c r="B28" s="180">
        <f>B27+1</f>
        <v>9</v>
      </c>
      <c r="C28" s="96" t="s">
        <v>488</v>
      </c>
      <c r="D28" s="181">
        <v>100</v>
      </c>
      <c r="E28" s="213" t="s">
        <v>257</v>
      </c>
      <c r="F28" s="183">
        <v>2000</v>
      </c>
      <c r="G28" s="181">
        <f t="shared" si="0"/>
        <v>200000</v>
      </c>
      <c r="H28" s="181"/>
      <c r="I28" s="34"/>
    </row>
    <row r="29" spans="2:9" s="96" customFormat="1" ht="15" customHeight="1">
      <c r="B29" s="180">
        <f>B28+1</f>
        <v>10</v>
      </c>
      <c r="C29" s="96" t="s">
        <v>489</v>
      </c>
      <c r="D29" s="181">
        <v>950</v>
      </c>
      <c r="E29" s="213" t="s">
        <v>228</v>
      </c>
      <c r="F29" s="183">
        <v>68</v>
      </c>
      <c r="G29" s="181">
        <f t="shared" si="0"/>
        <v>64600</v>
      </c>
      <c r="H29" s="181"/>
      <c r="I29" s="34"/>
    </row>
    <row r="30" spans="2:9" s="96" customFormat="1" ht="15" customHeight="1">
      <c r="B30" s="180">
        <f>B29+1</f>
        <v>11</v>
      </c>
      <c r="C30" s="96" t="s">
        <v>490</v>
      </c>
      <c r="D30" s="181">
        <v>56</v>
      </c>
      <c r="E30" s="213" t="s">
        <v>486</v>
      </c>
      <c r="F30" s="183">
        <v>500</v>
      </c>
      <c r="G30" s="181">
        <f t="shared" si="0"/>
        <v>28000</v>
      </c>
      <c r="H30" s="181"/>
      <c r="I30" s="34"/>
    </row>
    <row r="31" spans="2:9" s="96" customFormat="1" ht="15" customHeight="1">
      <c r="B31" s="180">
        <f>B30+1</f>
        <v>12</v>
      </c>
      <c r="C31" s="96" t="s">
        <v>491</v>
      </c>
      <c r="D31" s="181">
        <v>100</v>
      </c>
      <c r="E31" s="213" t="s">
        <v>492</v>
      </c>
      <c r="F31" s="183">
        <v>850</v>
      </c>
      <c r="G31" s="181">
        <f t="shared" si="0"/>
        <v>85000</v>
      </c>
      <c r="H31" s="181"/>
      <c r="I31" s="34"/>
    </row>
    <row r="32" spans="2:9" s="96" customFormat="1" ht="15" customHeight="1">
      <c r="B32" s="180"/>
      <c r="C32" s="96" t="s">
        <v>493</v>
      </c>
      <c r="D32" s="181"/>
      <c r="E32" s="213"/>
      <c r="F32" s="183"/>
      <c r="G32" s="181"/>
      <c r="H32" s="181"/>
      <c r="I32" s="34"/>
    </row>
    <row r="33" spans="2:9" s="96" customFormat="1" ht="15" customHeight="1">
      <c r="B33" s="180"/>
      <c r="D33" s="181"/>
      <c r="E33" s="213"/>
      <c r="F33" s="183"/>
      <c r="G33" s="181"/>
      <c r="H33" s="181"/>
      <c r="I33" s="34"/>
    </row>
    <row r="34" spans="2:9" s="96" customFormat="1" ht="15" customHeight="1">
      <c r="B34" s="511" t="s">
        <v>494</v>
      </c>
      <c r="C34" s="511"/>
      <c r="D34" s="511"/>
      <c r="E34" s="511"/>
      <c r="F34" s="511"/>
      <c r="G34" s="511"/>
      <c r="H34" s="511"/>
      <c r="I34" s="34"/>
    </row>
    <row r="35" spans="2:9" s="64" customFormat="1" ht="15" customHeight="1">
      <c r="B35" s="58"/>
      <c r="C35" s="59"/>
      <c r="D35" s="59"/>
      <c r="E35" s="59"/>
      <c r="F35" s="59"/>
      <c r="G35" s="59"/>
      <c r="H35" s="59"/>
      <c r="I35" s="63"/>
    </row>
    <row r="36" spans="2:9" s="64" customFormat="1" ht="15" customHeight="1">
      <c r="B36" s="512"/>
      <c r="C36" s="513"/>
      <c r="D36" s="513"/>
      <c r="E36" s="513"/>
      <c r="F36" s="513"/>
      <c r="G36" s="56"/>
      <c r="H36" s="56"/>
      <c r="I36" s="63"/>
    </row>
    <row r="37" spans="2:9" s="64" customFormat="1" ht="15" customHeight="1">
      <c r="B37" s="76" t="s">
        <v>168</v>
      </c>
      <c r="C37" s="77" t="s">
        <v>169</v>
      </c>
      <c r="D37" s="60" t="s">
        <v>170</v>
      </c>
      <c r="E37" s="59" t="s">
        <v>171</v>
      </c>
      <c r="F37" s="216" t="s">
        <v>172</v>
      </c>
      <c r="G37" s="242" t="s">
        <v>173</v>
      </c>
      <c r="H37" s="242" t="s">
        <v>174</v>
      </c>
      <c r="I37" s="63"/>
    </row>
    <row r="38" spans="2:9" s="64" customFormat="1" ht="15" customHeight="1">
      <c r="B38" s="80"/>
      <c r="D38" s="81"/>
      <c r="E38" s="211"/>
      <c r="F38" s="83"/>
      <c r="G38" s="81"/>
      <c r="H38" s="81"/>
      <c r="I38" s="63"/>
    </row>
    <row r="39" spans="2:9" s="64" customFormat="1" ht="15" customHeight="1">
      <c r="B39" s="80"/>
      <c r="D39" s="81"/>
      <c r="E39" s="211"/>
      <c r="F39" s="83"/>
      <c r="G39" s="81"/>
      <c r="H39" s="81"/>
      <c r="I39" s="63"/>
    </row>
    <row r="40" spans="2:9" s="64" customFormat="1" ht="15" customHeight="1">
      <c r="B40" s="180"/>
      <c r="C40" s="96"/>
      <c r="D40" s="181"/>
      <c r="E40" s="213"/>
      <c r="F40" s="183"/>
      <c r="G40" s="181"/>
      <c r="H40" s="181"/>
      <c r="I40" s="63"/>
    </row>
    <row r="41" spans="2:9" s="64" customFormat="1" ht="15" customHeight="1">
      <c r="B41" s="90" t="s">
        <v>181</v>
      </c>
      <c r="C41" s="91" t="s">
        <v>182</v>
      </c>
      <c r="D41" s="192" t="e">
        <f>D23</f>
        <v>#REF!</v>
      </c>
      <c r="E41" s="243"/>
      <c r="F41" s="193" t="e">
        <f>H41/D41</f>
        <v>#REF!</v>
      </c>
      <c r="G41" s="92"/>
      <c r="H41" s="95">
        <f>SUM(G42:G44)</f>
        <v>0</v>
      </c>
      <c r="I41" s="63"/>
    </row>
    <row r="42" spans="2:9" s="64" customFormat="1" ht="15" customHeight="1">
      <c r="B42" s="180"/>
      <c r="C42" s="96"/>
      <c r="D42" s="181"/>
      <c r="E42" s="213"/>
      <c r="F42" s="183"/>
      <c r="G42" s="181"/>
      <c r="H42" s="181"/>
      <c r="I42" s="63"/>
    </row>
    <row r="43" spans="2:9" s="64" customFormat="1" ht="15" customHeight="1">
      <c r="B43" s="180">
        <v>3</v>
      </c>
      <c r="C43" s="96" t="s">
        <v>481</v>
      </c>
      <c r="D43" s="181">
        <v>27527</v>
      </c>
      <c r="E43" s="213" t="s">
        <v>178</v>
      </c>
      <c r="F43" s="183">
        <v>0</v>
      </c>
      <c r="G43" s="181">
        <f>F43*D43</f>
        <v>0</v>
      </c>
      <c r="H43" s="181"/>
      <c r="I43" s="63"/>
    </row>
    <row r="44" spans="2:9" s="85" customFormat="1" ht="15" customHeight="1">
      <c r="B44" s="180"/>
      <c r="C44" s="96"/>
      <c r="D44" s="181"/>
      <c r="E44" s="213"/>
      <c r="F44" s="183"/>
      <c r="G44" s="181"/>
      <c r="H44" s="181"/>
      <c r="I44" s="89"/>
    </row>
    <row r="45" spans="2:9" s="85" customFormat="1" ht="15" customHeight="1">
      <c r="B45" s="90" t="s">
        <v>186</v>
      </c>
      <c r="C45" s="91" t="s">
        <v>187</v>
      </c>
      <c r="D45" s="192" t="e">
        <f>D41</f>
        <v>#REF!</v>
      </c>
      <c r="E45" s="243"/>
      <c r="F45" s="193" t="e">
        <f>H45/D45</f>
        <v>#REF!</v>
      </c>
      <c r="G45" s="92"/>
      <c r="H45" s="95">
        <f>SUM(G46:G49)</f>
        <v>760000</v>
      </c>
      <c r="I45" s="89"/>
    </row>
    <row r="46" spans="2:9" s="85" customFormat="1" ht="15" customHeight="1">
      <c r="B46" s="180"/>
      <c r="C46" s="96"/>
      <c r="D46" s="181"/>
      <c r="E46" s="213"/>
      <c r="F46" s="183"/>
      <c r="G46" s="181"/>
      <c r="H46" s="181"/>
      <c r="I46" s="89"/>
    </row>
    <row r="47" spans="2:9" s="85" customFormat="1" ht="15" customHeight="1">
      <c r="B47" s="180" t="e">
        <f>#REF!+1</f>
        <v>#REF!</v>
      </c>
      <c r="C47" s="96" t="s">
        <v>482</v>
      </c>
      <c r="D47" s="181">
        <v>950</v>
      </c>
      <c r="E47" s="213" t="s">
        <v>228</v>
      </c>
      <c r="F47" s="183">
        <v>800</v>
      </c>
      <c r="G47" s="181">
        <f>F47*D47</f>
        <v>760000</v>
      </c>
      <c r="H47" s="181"/>
      <c r="I47" s="89"/>
    </row>
    <row r="48" spans="2:9" s="85" customFormat="1" ht="15" customHeight="1">
      <c r="B48" s="180" t="e">
        <f>B47+1</f>
        <v>#REF!</v>
      </c>
      <c r="C48" s="96" t="s">
        <v>483</v>
      </c>
      <c r="D48" s="181">
        <v>27527</v>
      </c>
      <c r="E48" s="213"/>
      <c r="F48" s="183"/>
      <c r="G48" s="181">
        <f>F48*D48</f>
        <v>0</v>
      </c>
      <c r="H48" s="181"/>
      <c r="I48" s="89"/>
    </row>
    <row r="49" spans="2:9" s="85" customFormat="1" ht="15" customHeight="1">
      <c r="B49" s="180"/>
      <c r="C49" s="96"/>
      <c r="D49" s="181"/>
      <c r="E49" s="213"/>
      <c r="F49" s="183"/>
      <c r="G49" s="181"/>
      <c r="H49" s="181"/>
      <c r="I49" s="89"/>
    </row>
    <row r="50" spans="2:9" s="85" customFormat="1" ht="15" customHeight="1">
      <c r="B50" s="97" t="s">
        <v>191</v>
      </c>
      <c r="C50" s="91" t="s">
        <v>192</v>
      </c>
      <c r="D50" s="192" t="e">
        <f>D45</f>
        <v>#REF!</v>
      </c>
      <c r="E50" s="243"/>
      <c r="F50" s="193" t="e">
        <f>H50/D50</f>
        <v>#REF!</v>
      </c>
      <c r="G50" s="92"/>
      <c r="H50" s="95">
        <f>SUM(G51:G62)</f>
        <v>638611.36</v>
      </c>
      <c r="I50" s="89"/>
    </row>
    <row r="51" spans="2:9" s="85" customFormat="1" ht="15" customHeight="1">
      <c r="B51" s="180"/>
      <c r="C51" s="96"/>
      <c r="D51" s="181"/>
      <c r="E51" s="213"/>
      <c r="F51" s="183"/>
      <c r="G51" s="181"/>
      <c r="H51" s="181"/>
      <c r="I51" s="89"/>
    </row>
    <row r="52" spans="2:9" s="85" customFormat="1" ht="15" customHeight="1">
      <c r="B52" s="180"/>
      <c r="C52" s="274" t="s">
        <v>495</v>
      </c>
      <c r="D52" s="181"/>
      <c r="E52" s="213"/>
      <c r="F52" s="183"/>
      <c r="G52" s="181"/>
      <c r="H52" s="181"/>
      <c r="I52" s="89"/>
    </row>
    <row r="53" spans="2:9" s="85" customFormat="1" ht="15" customHeight="1">
      <c r="B53" s="180" t="e">
        <f>#REF!+1</f>
        <v>#REF!</v>
      </c>
      <c r="C53" s="96" t="s">
        <v>485</v>
      </c>
      <c r="D53" s="181">
        <f>((2639/2000)*20)*1.2</f>
        <v>31.667999999999996</v>
      </c>
      <c r="E53" s="213" t="s">
        <v>486</v>
      </c>
      <c r="F53" s="183">
        <v>8000</v>
      </c>
      <c r="G53" s="181">
        <f t="shared" ref="G53:G58" si="1">F53*D53</f>
        <v>253343.99999999997</v>
      </c>
      <c r="H53" s="181"/>
      <c r="I53" s="89"/>
    </row>
    <row r="54" spans="2:9" s="85" customFormat="1" ht="15" customHeight="1">
      <c r="B54" s="180" t="e">
        <f>B53+1</f>
        <v>#REF!</v>
      </c>
      <c r="C54" s="96" t="s">
        <v>487</v>
      </c>
      <c r="D54" s="181">
        <f>D53*6.5%</f>
        <v>2.0584199999999999</v>
      </c>
      <c r="E54" s="213" t="s">
        <v>486</v>
      </c>
      <c r="F54" s="183">
        <v>8000</v>
      </c>
      <c r="G54" s="181">
        <f t="shared" si="1"/>
        <v>16467.36</v>
      </c>
      <c r="H54" s="181"/>
      <c r="I54" s="89"/>
    </row>
    <row r="55" spans="2:9" s="85" customFormat="1" ht="15" customHeight="1">
      <c r="B55" s="180" t="e">
        <f>B54+1</f>
        <v>#REF!</v>
      </c>
      <c r="C55" s="96" t="s">
        <v>488</v>
      </c>
      <c r="D55" s="181">
        <v>100</v>
      </c>
      <c r="E55" s="213" t="s">
        <v>257</v>
      </c>
      <c r="F55" s="183">
        <v>2000</v>
      </c>
      <c r="G55" s="181">
        <f t="shared" si="1"/>
        <v>200000</v>
      </c>
      <c r="H55" s="181"/>
      <c r="I55" s="89"/>
    </row>
    <row r="56" spans="2:9" s="85" customFormat="1" ht="15" customHeight="1">
      <c r="B56" s="180" t="e">
        <f>B55+1</f>
        <v>#REF!</v>
      </c>
      <c r="C56" s="96" t="s">
        <v>489</v>
      </c>
      <c r="D56" s="181">
        <v>950</v>
      </c>
      <c r="E56" s="213" t="s">
        <v>228</v>
      </c>
      <c r="F56" s="183">
        <v>68</v>
      </c>
      <c r="G56" s="181">
        <f t="shared" si="1"/>
        <v>64600</v>
      </c>
      <c r="H56" s="181"/>
      <c r="I56" s="89"/>
    </row>
    <row r="57" spans="2:9" s="85" customFormat="1" ht="15" customHeight="1">
      <c r="B57" s="180" t="e">
        <f>B56+1</f>
        <v>#REF!</v>
      </c>
      <c r="C57" s="96" t="s">
        <v>490</v>
      </c>
      <c r="D57" s="181">
        <v>32</v>
      </c>
      <c r="E57" s="213" t="s">
        <v>486</v>
      </c>
      <c r="F57" s="183">
        <v>600</v>
      </c>
      <c r="G57" s="181">
        <f t="shared" si="1"/>
        <v>19200</v>
      </c>
      <c r="H57" s="181"/>
      <c r="I57" s="89"/>
    </row>
    <row r="58" spans="2:9" s="85" customFormat="1" ht="15" customHeight="1">
      <c r="B58" s="180" t="e">
        <f>B57+1</f>
        <v>#REF!</v>
      </c>
      <c r="C58" s="96" t="s">
        <v>491</v>
      </c>
      <c r="D58" s="181">
        <v>100</v>
      </c>
      <c r="E58" s="213" t="s">
        <v>492</v>
      </c>
      <c r="F58" s="183">
        <v>850</v>
      </c>
      <c r="G58" s="181">
        <f t="shared" si="1"/>
        <v>85000</v>
      </c>
      <c r="H58" s="181"/>
      <c r="I58" s="89"/>
    </row>
    <row r="59" spans="2:9" s="85" customFormat="1" ht="15" customHeight="1">
      <c r="B59" s="180"/>
      <c r="C59" s="96" t="s">
        <v>493</v>
      </c>
      <c r="D59" s="181"/>
      <c r="E59" s="213"/>
      <c r="F59" s="183"/>
      <c r="G59" s="181"/>
      <c r="H59" s="181"/>
      <c r="I59" s="89"/>
    </row>
    <row r="60" spans="2:9" s="85" customFormat="1" ht="15" customHeight="1">
      <c r="B60" s="180"/>
      <c r="C60" s="96"/>
      <c r="D60" s="181"/>
      <c r="E60" s="213"/>
      <c r="F60" s="183"/>
      <c r="G60" s="181"/>
      <c r="H60" s="181"/>
      <c r="I60" s="89"/>
    </row>
    <row r="61" spans="2:9" s="85" customFormat="1" ht="15" customHeight="1">
      <c r="B61" s="84"/>
      <c r="D61" s="86"/>
      <c r="E61" s="214"/>
      <c r="F61" s="88"/>
      <c r="G61" s="86"/>
      <c r="H61" s="86"/>
      <c r="I61" s="89"/>
    </row>
    <row r="62" spans="2:9" s="85" customFormat="1" ht="15" customHeight="1">
      <c r="B62" s="511" t="s">
        <v>496</v>
      </c>
      <c r="C62" s="511"/>
      <c r="D62" s="511"/>
      <c r="E62" s="511"/>
      <c r="F62" s="511"/>
      <c r="G62" s="511"/>
      <c r="H62" s="511"/>
      <c r="I62" s="89"/>
    </row>
    <row r="63" spans="2:9" s="85" customFormat="1" ht="15" customHeight="1">
      <c r="B63" s="58"/>
      <c r="C63" s="59"/>
      <c r="D63" s="59"/>
      <c r="E63" s="59"/>
      <c r="F63" s="59"/>
      <c r="G63" s="59"/>
      <c r="H63" s="59"/>
      <c r="I63" s="89"/>
    </row>
    <row r="64" spans="2:9" s="85" customFormat="1" ht="15" customHeight="1">
      <c r="B64" s="512"/>
      <c r="C64" s="513"/>
      <c r="D64" s="513"/>
      <c r="E64" s="513"/>
      <c r="F64" s="513"/>
      <c r="G64" s="56"/>
      <c r="H64" s="56"/>
      <c r="I64" s="89"/>
    </row>
    <row r="65" spans="2:9" s="85" customFormat="1" ht="15" customHeight="1">
      <c r="B65" s="76" t="s">
        <v>168</v>
      </c>
      <c r="C65" s="77" t="s">
        <v>169</v>
      </c>
      <c r="D65" s="60" t="s">
        <v>170</v>
      </c>
      <c r="E65" s="59" t="s">
        <v>171</v>
      </c>
      <c r="F65" s="216" t="s">
        <v>172</v>
      </c>
      <c r="G65" s="242" t="s">
        <v>173</v>
      </c>
      <c r="H65" s="242" t="s">
        <v>174</v>
      </c>
      <c r="I65" s="89"/>
    </row>
    <row r="66" spans="2:9" s="85" customFormat="1" ht="15" customHeight="1">
      <c r="B66" s="80"/>
      <c r="C66" s="64"/>
      <c r="D66" s="81"/>
      <c r="E66" s="211"/>
      <c r="F66" s="83"/>
      <c r="G66" s="81"/>
      <c r="H66" s="81"/>
      <c r="I66" s="89"/>
    </row>
    <row r="67" spans="2:9" s="85" customFormat="1" ht="15" customHeight="1">
      <c r="B67" s="80"/>
      <c r="C67" s="64"/>
      <c r="D67" s="81"/>
      <c r="E67" s="211"/>
      <c r="F67" s="83"/>
      <c r="G67" s="81"/>
      <c r="H67" s="81"/>
      <c r="I67" s="89"/>
    </row>
    <row r="68" spans="2:9" s="85" customFormat="1" ht="15" customHeight="1">
      <c r="B68" s="180"/>
      <c r="C68" s="96"/>
      <c r="D68" s="181"/>
      <c r="E68" s="213"/>
      <c r="F68" s="183"/>
      <c r="G68" s="181"/>
      <c r="H68" s="181"/>
      <c r="I68" s="89"/>
    </row>
    <row r="69" spans="2:9" s="85" customFormat="1" ht="15" customHeight="1">
      <c r="B69" s="90" t="s">
        <v>181</v>
      </c>
      <c r="C69" s="91" t="s">
        <v>182</v>
      </c>
      <c r="D69" s="192" t="e">
        <f>D50</f>
        <v>#REF!</v>
      </c>
      <c r="E69" s="243"/>
      <c r="F69" s="193" t="e">
        <f>H69/D69</f>
        <v>#REF!</v>
      </c>
      <c r="G69" s="92"/>
      <c r="H69" s="95">
        <f>SUM(G70:G73)</f>
        <v>0</v>
      </c>
      <c r="I69" s="89"/>
    </row>
    <row r="70" spans="2:9" s="85" customFormat="1" ht="15" customHeight="1">
      <c r="B70" s="180"/>
      <c r="C70" s="96"/>
      <c r="D70" s="181"/>
      <c r="E70" s="213"/>
      <c r="F70" s="183"/>
      <c r="G70" s="181"/>
      <c r="H70" s="181"/>
      <c r="I70" s="89"/>
    </row>
    <row r="71" spans="2:9" s="85" customFormat="1" ht="15" customHeight="1">
      <c r="B71" s="180">
        <v>3</v>
      </c>
      <c r="C71" s="96" t="s">
        <v>497</v>
      </c>
      <c r="D71" s="181">
        <f>H58</f>
        <v>0</v>
      </c>
      <c r="E71" s="213" t="s">
        <v>178</v>
      </c>
      <c r="F71" s="183">
        <v>0</v>
      </c>
      <c r="G71" s="181">
        <f>F71*D71</f>
        <v>0</v>
      </c>
      <c r="H71" s="181"/>
      <c r="I71" s="89"/>
    </row>
    <row r="72" spans="2:9" s="85" customFormat="1" ht="15" customHeight="1">
      <c r="B72" s="180">
        <f>B71+1</f>
        <v>4</v>
      </c>
      <c r="C72" s="96" t="s">
        <v>498</v>
      </c>
      <c r="D72" s="181"/>
      <c r="E72" s="213" t="s">
        <v>178</v>
      </c>
      <c r="F72" s="183">
        <v>0</v>
      </c>
      <c r="G72" s="181">
        <f>F72*D72</f>
        <v>0</v>
      </c>
      <c r="H72" s="181"/>
      <c r="I72" s="89"/>
    </row>
    <row r="73" spans="2:9" s="85" customFormat="1" ht="15" customHeight="1">
      <c r="B73" s="180"/>
      <c r="C73" s="96"/>
      <c r="D73" s="181"/>
      <c r="E73" s="213"/>
      <c r="F73" s="183"/>
      <c r="G73" s="181"/>
      <c r="H73" s="181"/>
      <c r="I73" s="89"/>
    </row>
    <row r="74" spans="2:9" s="85" customFormat="1" ht="15" customHeight="1">
      <c r="B74" s="90" t="s">
        <v>186</v>
      </c>
      <c r="C74" s="91" t="s">
        <v>187</v>
      </c>
      <c r="D74" s="192" t="e">
        <f>D69</f>
        <v>#REF!</v>
      </c>
      <c r="E74" s="243"/>
      <c r="F74" s="193" t="e">
        <f>H74/D74</f>
        <v>#REF!</v>
      </c>
      <c r="G74" s="92"/>
      <c r="H74" s="95">
        <f>SUM(G75:G79)</f>
        <v>0</v>
      </c>
      <c r="I74" s="89"/>
    </row>
    <row r="75" spans="2:9" s="85" customFormat="1" ht="15" customHeight="1">
      <c r="B75" s="180"/>
      <c r="C75" s="96"/>
      <c r="D75" s="181"/>
      <c r="E75" s="213"/>
      <c r="F75" s="183"/>
      <c r="G75" s="181"/>
      <c r="H75" s="181"/>
      <c r="I75" s="89"/>
    </row>
    <row r="76" spans="2:9" s="85" customFormat="1" ht="15" customHeight="1">
      <c r="B76" s="180" t="e">
        <f>#REF!+1</f>
        <v>#REF!</v>
      </c>
      <c r="C76" s="96" t="s">
        <v>499</v>
      </c>
      <c r="D76" s="181"/>
      <c r="E76" s="213"/>
      <c r="F76" s="183"/>
      <c r="G76" s="181">
        <f>F76*D76</f>
        <v>0</v>
      </c>
      <c r="H76" s="181"/>
      <c r="I76" s="89"/>
    </row>
    <row r="77" spans="2:9" s="85" customFormat="1" ht="15" customHeight="1">
      <c r="B77" s="180" t="e">
        <f>B76+1</f>
        <v>#REF!</v>
      </c>
      <c r="C77" s="96"/>
      <c r="D77" s="181"/>
      <c r="E77" s="213"/>
      <c r="F77" s="183"/>
      <c r="G77" s="181">
        <f>F77*D77</f>
        <v>0</v>
      </c>
      <c r="H77" s="181"/>
      <c r="I77" s="89"/>
    </row>
    <row r="78" spans="2:9" s="85" customFormat="1" ht="15" customHeight="1">
      <c r="B78" s="180" t="e">
        <f>B77+1</f>
        <v>#REF!</v>
      </c>
      <c r="C78" s="96"/>
      <c r="D78" s="181"/>
      <c r="E78" s="213"/>
      <c r="F78" s="183"/>
      <c r="G78" s="181">
        <f>F78*D78</f>
        <v>0</v>
      </c>
      <c r="H78" s="181"/>
      <c r="I78" s="89"/>
    </row>
    <row r="79" spans="2:9" s="85" customFormat="1" ht="15" customHeight="1">
      <c r="B79" s="180"/>
      <c r="C79" s="96"/>
      <c r="D79" s="181"/>
      <c r="E79" s="213"/>
      <c r="F79" s="183"/>
      <c r="G79" s="181"/>
      <c r="H79" s="181"/>
      <c r="I79" s="89"/>
    </row>
    <row r="80" spans="2:9" s="85" customFormat="1" ht="15" customHeight="1">
      <c r="B80" s="97" t="s">
        <v>191</v>
      </c>
      <c r="C80" s="91" t="s">
        <v>192</v>
      </c>
      <c r="D80" s="192" t="e">
        <f>D74</f>
        <v>#REF!</v>
      </c>
      <c r="E80" s="243"/>
      <c r="F80" s="193" t="e">
        <f>H80/D80</f>
        <v>#REF!</v>
      </c>
      <c r="G80" s="92"/>
      <c r="H80" s="95">
        <f>SUM(G81:G90)</f>
        <v>2123892</v>
      </c>
      <c r="I80" s="89"/>
    </row>
    <row r="81" spans="2:9" s="85" customFormat="1" ht="15" customHeight="1">
      <c r="B81" s="180"/>
      <c r="C81" s="96"/>
      <c r="D81" s="181"/>
      <c r="E81" s="213"/>
      <c r="F81" s="183"/>
      <c r="G81" s="181"/>
      <c r="H81" s="181"/>
      <c r="I81" s="89"/>
    </row>
    <row r="82" spans="2:9" s="85" customFormat="1" ht="15" customHeight="1">
      <c r="B82" s="180"/>
      <c r="C82" s="274" t="s">
        <v>495</v>
      </c>
      <c r="D82" s="181"/>
      <c r="E82" s="213"/>
      <c r="F82" s="183"/>
      <c r="G82" s="181"/>
      <c r="H82" s="181"/>
      <c r="I82" s="89"/>
    </row>
    <row r="83" spans="2:9" s="85" customFormat="1" ht="15" customHeight="1">
      <c r="B83" s="180" t="e">
        <f>#REF!+1</f>
        <v>#REF!</v>
      </c>
      <c r="C83" s="96" t="s">
        <v>485</v>
      </c>
      <c r="D83" s="181">
        <f>((16740/2000)*20)*1.2</f>
        <v>200.87999999999997</v>
      </c>
      <c r="E83" s="213" t="s">
        <v>486</v>
      </c>
      <c r="F83" s="183">
        <v>8000</v>
      </c>
      <c r="G83" s="181">
        <f t="shared" ref="G83:G88" si="2">F83*D83</f>
        <v>1607039.9999999998</v>
      </c>
      <c r="H83" s="181"/>
      <c r="I83" s="89"/>
    </row>
    <row r="84" spans="2:9" s="85" customFormat="1" ht="15" customHeight="1">
      <c r="B84" s="180" t="e">
        <f>B83+1</f>
        <v>#REF!</v>
      </c>
      <c r="C84" s="96" t="s">
        <v>500</v>
      </c>
      <c r="D84" s="181">
        <f>D83*5%</f>
        <v>10.043999999999999</v>
      </c>
      <c r="E84" s="213" t="s">
        <v>486</v>
      </c>
      <c r="F84" s="183">
        <v>8000</v>
      </c>
      <c r="G84" s="181">
        <f t="shared" si="2"/>
        <v>80351.999999999985</v>
      </c>
      <c r="H84" s="181"/>
      <c r="I84" s="89"/>
    </row>
    <row r="85" spans="2:9" s="85" customFormat="1" ht="15" customHeight="1">
      <c r="B85" s="180" t="e">
        <f>B84+1</f>
        <v>#REF!</v>
      </c>
      <c r="C85" s="96" t="s">
        <v>488</v>
      </c>
      <c r="D85" s="181">
        <v>200</v>
      </c>
      <c r="E85" s="213" t="s">
        <v>228</v>
      </c>
      <c r="F85" s="183">
        <v>1200</v>
      </c>
      <c r="G85" s="181">
        <f t="shared" si="2"/>
        <v>240000</v>
      </c>
      <c r="H85" s="181"/>
      <c r="I85" s="89"/>
    </row>
    <row r="86" spans="2:9" s="85" customFormat="1" ht="15" customHeight="1">
      <c r="B86" s="180" t="e">
        <f>B85+1</f>
        <v>#REF!</v>
      </c>
      <c r="C86" s="96" t="s">
        <v>489</v>
      </c>
      <c r="D86" s="181">
        <v>1000</v>
      </c>
      <c r="E86" s="213" t="s">
        <v>228</v>
      </c>
      <c r="F86" s="183">
        <v>11</v>
      </c>
      <c r="G86" s="181">
        <f t="shared" si="2"/>
        <v>11000</v>
      </c>
      <c r="H86" s="181"/>
      <c r="I86" s="89"/>
    </row>
    <row r="87" spans="2:9" s="85" customFormat="1" ht="15" customHeight="1">
      <c r="B87" s="180" t="e">
        <f>B86+1</f>
        <v>#REF!</v>
      </c>
      <c r="C87" s="96" t="s">
        <v>490</v>
      </c>
      <c r="D87" s="181">
        <v>201</v>
      </c>
      <c r="E87" s="213" t="s">
        <v>486</v>
      </c>
      <c r="F87" s="183">
        <v>500</v>
      </c>
      <c r="G87" s="181">
        <f t="shared" si="2"/>
        <v>100500</v>
      </c>
      <c r="H87" s="181"/>
      <c r="I87" s="89"/>
    </row>
    <row r="88" spans="2:9" s="85" customFormat="1" ht="15" customHeight="1">
      <c r="B88" s="180" t="e">
        <f>B87+1</f>
        <v>#REF!</v>
      </c>
      <c r="C88" s="96" t="s">
        <v>491</v>
      </c>
      <c r="D88" s="181">
        <v>100</v>
      </c>
      <c r="E88" s="213" t="s">
        <v>492</v>
      </c>
      <c r="F88" s="183">
        <v>850</v>
      </c>
      <c r="G88" s="181">
        <f t="shared" si="2"/>
        <v>85000</v>
      </c>
      <c r="H88" s="181"/>
      <c r="I88" s="89"/>
    </row>
    <row r="89" spans="2:9" s="85" customFormat="1" ht="15" customHeight="1">
      <c r="B89" s="84"/>
      <c r="D89" s="86"/>
      <c r="E89" s="214"/>
      <c r="F89" s="88"/>
      <c r="G89" s="86"/>
      <c r="H89" s="86"/>
      <c r="I89" s="89"/>
    </row>
    <row r="90" spans="2:9" s="85" customFormat="1" ht="15" customHeight="1">
      <c r="B90" s="84"/>
      <c r="D90" s="86"/>
      <c r="E90" s="214"/>
      <c r="F90" s="88"/>
      <c r="G90" s="86"/>
      <c r="H90" s="86"/>
      <c r="I90" s="89"/>
    </row>
    <row r="91" spans="2:9" s="85" customFormat="1" ht="15" customHeight="1">
      <c r="B91" s="84"/>
      <c r="D91" s="86"/>
      <c r="E91" s="214"/>
      <c r="F91" s="88"/>
      <c r="G91" s="86"/>
      <c r="H91" s="86"/>
      <c r="I91" s="89"/>
    </row>
    <row r="92" spans="2:9" s="85" customFormat="1" ht="15" customHeight="1">
      <c r="B92" s="84"/>
      <c r="D92" s="86"/>
      <c r="E92" s="214"/>
      <c r="F92" s="88"/>
      <c r="G92" s="86"/>
      <c r="H92" s="86"/>
      <c r="I92" s="89"/>
    </row>
    <row r="93" spans="2:9" s="85" customFormat="1" ht="15" customHeight="1">
      <c r="B93" s="84"/>
      <c r="D93" s="86"/>
      <c r="E93" s="214"/>
      <c r="F93" s="88"/>
      <c r="G93" s="86"/>
      <c r="H93" s="86"/>
      <c r="I93" s="89"/>
    </row>
    <row r="94" spans="2:9" s="85" customFormat="1" ht="15" customHeight="1">
      <c r="B94" s="84"/>
      <c r="D94" s="86"/>
      <c r="E94" s="214"/>
      <c r="F94" s="88"/>
      <c r="G94" s="86"/>
      <c r="H94" s="86"/>
      <c r="I94" s="89"/>
    </row>
    <row r="95" spans="2:9" s="85" customFormat="1" ht="15" customHeight="1">
      <c r="B95" s="84"/>
      <c r="D95" s="86"/>
      <c r="E95" s="214"/>
      <c r="F95" s="88"/>
      <c r="G95" s="86"/>
      <c r="H95" s="86"/>
      <c r="I95" s="89"/>
    </row>
    <row r="96" spans="2:9" s="85" customFormat="1" ht="15" customHeight="1">
      <c r="B96" s="84"/>
      <c r="D96" s="86"/>
      <c r="E96" s="214"/>
      <c r="F96" s="88"/>
      <c r="G96" s="86"/>
      <c r="H96" s="86"/>
      <c r="I96" s="89"/>
    </row>
    <row r="97" spans="2:9" s="85" customFormat="1" ht="15" customHeight="1">
      <c r="B97" s="84"/>
      <c r="D97" s="86"/>
      <c r="E97" s="214"/>
      <c r="F97" s="88"/>
      <c r="G97" s="86"/>
      <c r="H97" s="86"/>
      <c r="I97" s="89"/>
    </row>
    <row r="98" spans="2:9" s="85" customFormat="1" ht="15" customHeight="1">
      <c r="B98" s="84"/>
      <c r="D98" s="86"/>
      <c r="E98" s="214"/>
      <c r="F98" s="88"/>
      <c r="G98" s="86"/>
      <c r="H98" s="86"/>
      <c r="I98" s="89"/>
    </row>
    <row r="99" spans="2:9" s="85" customFormat="1" ht="15" customHeight="1">
      <c r="B99" s="84"/>
      <c r="D99" s="86"/>
      <c r="E99" s="214"/>
      <c r="F99" s="88"/>
      <c r="G99" s="86"/>
      <c r="H99" s="86"/>
      <c r="I99" s="89"/>
    </row>
    <row r="100" spans="2:9" s="85" customFormat="1" ht="15" customHeight="1">
      <c r="B100" s="84"/>
      <c r="D100" s="86"/>
      <c r="E100" s="214"/>
      <c r="F100" s="88"/>
      <c r="G100" s="86"/>
      <c r="H100" s="86"/>
      <c r="I100" s="89"/>
    </row>
    <row r="101" spans="2:9" s="85" customFormat="1" ht="15" customHeight="1">
      <c r="B101" s="84"/>
      <c r="D101" s="86"/>
      <c r="E101" s="214"/>
      <c r="F101" s="88"/>
      <c r="G101" s="86"/>
      <c r="H101" s="86"/>
      <c r="I101" s="89"/>
    </row>
    <row r="102" spans="2:9" s="85" customFormat="1" ht="15" customHeight="1">
      <c r="B102" s="84"/>
      <c r="D102" s="86"/>
      <c r="E102" s="214"/>
      <c r="F102" s="88"/>
      <c r="G102" s="86"/>
      <c r="H102" s="86"/>
      <c r="I102" s="89"/>
    </row>
    <row r="103" spans="2:9" s="85" customFormat="1" ht="15" customHeight="1">
      <c r="B103" s="84"/>
      <c r="D103" s="86"/>
      <c r="E103" s="214"/>
      <c r="F103" s="88"/>
      <c r="G103" s="86"/>
      <c r="H103" s="86"/>
      <c r="I103" s="89"/>
    </row>
    <row r="104" spans="2:9" s="85" customFormat="1" ht="15" customHeight="1">
      <c r="B104" s="84"/>
      <c r="D104" s="86"/>
      <c r="E104" s="214"/>
      <c r="F104" s="88"/>
      <c r="G104" s="86"/>
      <c r="H104" s="86"/>
      <c r="I104" s="89"/>
    </row>
    <row r="105" spans="2:9" s="85" customFormat="1" ht="15" customHeight="1">
      <c r="B105" s="84"/>
      <c r="D105" s="86"/>
      <c r="E105" s="214"/>
      <c r="F105" s="88"/>
      <c r="G105" s="86"/>
      <c r="H105" s="86"/>
      <c r="I105" s="89"/>
    </row>
    <row r="106" spans="2:9" s="85" customFormat="1" ht="15" customHeight="1">
      <c r="B106" s="84"/>
      <c r="D106" s="86"/>
      <c r="E106" s="214"/>
      <c r="F106" s="88"/>
      <c r="G106" s="86"/>
      <c r="H106" s="86"/>
      <c r="I106" s="89"/>
    </row>
    <row r="107" spans="2:9" s="85" customFormat="1" ht="15" customHeight="1">
      <c r="B107" s="84"/>
      <c r="D107" s="86"/>
      <c r="E107" s="214"/>
      <c r="F107" s="88"/>
      <c r="G107" s="86"/>
      <c r="H107" s="86"/>
      <c r="I107" s="89"/>
    </row>
    <row r="108" spans="2:9" s="85" customFormat="1" ht="15" customHeight="1">
      <c r="B108" s="84"/>
      <c r="D108" s="86"/>
      <c r="E108" s="214"/>
      <c r="F108" s="88"/>
      <c r="G108" s="86"/>
      <c r="H108" s="86"/>
      <c r="I108" s="89"/>
    </row>
    <row r="109" spans="2:9" s="85" customFormat="1" ht="15" customHeight="1">
      <c r="B109" s="84"/>
      <c r="D109" s="86"/>
      <c r="E109" s="214"/>
      <c r="F109" s="88"/>
      <c r="G109" s="86"/>
      <c r="H109" s="86"/>
      <c r="I109" s="89"/>
    </row>
    <row r="110" spans="2:9" s="85" customFormat="1" ht="15" customHeight="1">
      <c r="B110" s="84"/>
      <c r="D110" s="86"/>
      <c r="E110" s="214"/>
      <c r="F110" s="88"/>
      <c r="G110" s="86"/>
      <c r="H110" s="86"/>
      <c r="I110" s="89"/>
    </row>
    <row r="111" spans="2:9" s="85" customFormat="1" ht="15" customHeight="1">
      <c r="B111" s="84"/>
      <c r="D111" s="86"/>
      <c r="E111" s="214"/>
      <c r="F111" s="88"/>
      <c r="G111" s="86"/>
      <c r="H111" s="86"/>
      <c r="I111" s="89"/>
    </row>
    <row r="112" spans="2:9" s="85" customFormat="1" ht="15" customHeight="1">
      <c r="B112" s="84"/>
      <c r="D112" s="86"/>
      <c r="E112" s="214"/>
      <c r="F112" s="88"/>
      <c r="G112" s="86"/>
      <c r="H112" s="86"/>
      <c r="I112" s="89"/>
    </row>
    <row r="113" spans="2:9" s="85" customFormat="1" ht="15" customHeight="1">
      <c r="B113" s="84"/>
      <c r="D113" s="86"/>
      <c r="E113" s="214"/>
      <c r="F113" s="88"/>
      <c r="G113" s="86"/>
      <c r="H113" s="86"/>
      <c r="I113" s="89"/>
    </row>
    <row r="114" spans="2:9" s="85" customFormat="1" ht="15" customHeight="1">
      <c r="B114" s="84"/>
      <c r="D114" s="86"/>
      <c r="E114" s="214"/>
      <c r="F114" s="88"/>
      <c r="G114" s="86"/>
      <c r="H114" s="86"/>
      <c r="I114" s="89"/>
    </row>
    <row r="115" spans="2:9" s="85" customFormat="1" ht="15" customHeight="1">
      <c r="B115" s="84"/>
      <c r="D115" s="86"/>
      <c r="E115" s="214"/>
      <c r="F115" s="88"/>
      <c r="G115" s="86"/>
      <c r="H115" s="86"/>
      <c r="I115" s="89"/>
    </row>
    <row r="116" spans="2:9" s="85" customFormat="1" ht="15" customHeight="1">
      <c r="B116" s="84"/>
      <c r="D116" s="86"/>
      <c r="E116" s="214"/>
      <c r="F116" s="88"/>
      <c r="G116" s="86"/>
      <c r="H116" s="86"/>
      <c r="I116" s="89"/>
    </row>
    <row r="117" spans="2:9" s="85" customFormat="1" ht="15" customHeight="1">
      <c r="B117" s="84"/>
      <c r="D117" s="86"/>
      <c r="E117" s="214"/>
      <c r="F117" s="88"/>
      <c r="G117" s="86"/>
      <c r="H117" s="86"/>
      <c r="I117" s="89"/>
    </row>
    <row r="118" spans="2:9" s="85" customFormat="1" ht="15" customHeight="1">
      <c r="B118" s="84"/>
      <c r="D118" s="86"/>
      <c r="E118" s="214"/>
      <c r="F118" s="88"/>
      <c r="G118" s="86"/>
      <c r="H118" s="86"/>
      <c r="I118" s="89"/>
    </row>
    <row r="119" spans="2:9" s="85" customFormat="1" ht="15" customHeight="1">
      <c r="B119" s="84"/>
      <c r="D119" s="86"/>
      <c r="E119" s="214"/>
      <c r="F119" s="88"/>
      <c r="G119" s="86"/>
      <c r="H119" s="86"/>
      <c r="I119" s="89"/>
    </row>
    <row r="120" spans="2:9" s="85" customFormat="1" ht="15" customHeight="1">
      <c r="B120" s="84"/>
      <c r="D120" s="86"/>
      <c r="E120" s="214"/>
      <c r="F120" s="88"/>
      <c r="G120" s="86"/>
      <c r="H120" s="86"/>
      <c r="I120" s="89"/>
    </row>
    <row r="121" spans="2:9" s="85" customFormat="1" ht="15" customHeight="1">
      <c r="B121" s="84"/>
      <c r="D121" s="86"/>
      <c r="E121" s="214"/>
      <c r="F121" s="88"/>
      <c r="G121" s="86"/>
      <c r="H121" s="86"/>
      <c r="I121" s="89"/>
    </row>
    <row r="122" spans="2:9" s="85" customFormat="1" ht="15" customHeight="1">
      <c r="B122" s="84"/>
      <c r="D122" s="86"/>
      <c r="E122" s="214"/>
      <c r="F122" s="88"/>
      <c r="G122" s="86"/>
      <c r="H122" s="86"/>
      <c r="I122" s="89"/>
    </row>
    <row r="123" spans="2:9" s="85" customFormat="1" ht="15" customHeight="1">
      <c r="B123" s="84"/>
      <c r="D123" s="86"/>
      <c r="E123" s="214"/>
      <c r="F123" s="88"/>
      <c r="G123" s="86"/>
      <c r="H123" s="86"/>
      <c r="I123" s="89"/>
    </row>
    <row r="124" spans="2:9" s="85" customFormat="1" ht="15" customHeight="1">
      <c r="B124" s="84"/>
      <c r="D124" s="86"/>
      <c r="E124" s="214"/>
      <c r="F124" s="88"/>
      <c r="G124" s="86"/>
      <c r="H124" s="86"/>
      <c r="I124" s="89"/>
    </row>
    <row r="125" spans="2:9" s="85" customFormat="1" ht="15" customHeight="1">
      <c r="B125" s="84"/>
      <c r="D125" s="86"/>
      <c r="E125" s="214"/>
      <c r="F125" s="88"/>
      <c r="G125" s="86"/>
      <c r="H125" s="86"/>
      <c r="I125" s="89"/>
    </row>
    <row r="126" spans="2:9" s="85" customFormat="1" ht="15" customHeight="1">
      <c r="B126" s="84"/>
      <c r="D126" s="86"/>
      <c r="E126" s="214"/>
      <c r="F126" s="88"/>
      <c r="G126" s="86"/>
      <c r="H126" s="86"/>
      <c r="I126" s="89"/>
    </row>
    <row r="127" spans="2:9" s="85" customFormat="1" ht="15" customHeight="1">
      <c r="B127" s="84"/>
      <c r="D127" s="86"/>
      <c r="E127" s="214"/>
      <c r="F127" s="88"/>
      <c r="G127" s="86"/>
      <c r="H127" s="86"/>
      <c r="I127" s="89"/>
    </row>
    <row r="128" spans="2:9" s="85" customFormat="1" ht="15" customHeight="1">
      <c r="B128" s="84"/>
      <c r="D128" s="86"/>
      <c r="E128" s="214"/>
      <c r="F128" s="88"/>
      <c r="G128" s="86"/>
      <c r="H128" s="86"/>
      <c r="I128" s="89"/>
    </row>
    <row r="129" spans="2:9" s="85" customFormat="1" ht="15" customHeight="1">
      <c r="B129" s="84"/>
      <c r="D129" s="86"/>
      <c r="E129" s="214"/>
      <c r="F129" s="88"/>
      <c r="G129" s="86"/>
      <c r="H129" s="86"/>
      <c r="I129" s="89"/>
    </row>
    <row r="130" spans="2:9" s="85" customFormat="1" ht="15" customHeight="1">
      <c r="B130" s="84"/>
      <c r="D130" s="86"/>
      <c r="E130" s="214"/>
      <c r="F130" s="88"/>
      <c r="G130" s="86"/>
      <c r="H130" s="86"/>
      <c r="I130" s="89"/>
    </row>
    <row r="131" spans="2:9" s="85" customFormat="1" ht="15" customHeight="1">
      <c r="B131" s="84"/>
      <c r="D131" s="86"/>
      <c r="E131" s="214"/>
      <c r="F131" s="88"/>
      <c r="G131" s="86"/>
      <c r="H131" s="86"/>
      <c r="I131" s="89"/>
    </row>
    <row r="132" spans="2:9" s="85" customFormat="1" ht="15" customHeight="1">
      <c r="B132" s="84"/>
      <c r="D132" s="86"/>
      <c r="E132" s="214"/>
      <c r="F132" s="88"/>
      <c r="G132" s="86"/>
      <c r="H132" s="86"/>
      <c r="I132" s="89"/>
    </row>
    <row r="133" spans="2:9" s="85" customFormat="1" ht="15" customHeight="1">
      <c r="B133" s="84"/>
      <c r="D133" s="86"/>
      <c r="E133" s="214"/>
      <c r="F133" s="88"/>
      <c r="G133" s="86"/>
      <c r="H133" s="86"/>
      <c r="I133" s="89"/>
    </row>
    <row r="134" spans="2:9" s="85" customFormat="1" ht="15" customHeight="1">
      <c r="B134" s="84"/>
      <c r="D134" s="86"/>
      <c r="E134" s="214"/>
      <c r="F134" s="88"/>
      <c r="G134" s="86"/>
      <c r="H134" s="86"/>
      <c r="I134" s="89"/>
    </row>
    <row r="135" spans="2:9" s="85" customFormat="1" ht="15" customHeight="1">
      <c r="B135" s="84"/>
      <c r="D135" s="86"/>
      <c r="E135" s="214"/>
      <c r="F135" s="88"/>
      <c r="G135" s="86"/>
      <c r="H135" s="86"/>
      <c r="I135" s="89"/>
    </row>
    <row r="136" spans="2:9" s="85" customFormat="1" ht="15" customHeight="1">
      <c r="B136" s="84"/>
      <c r="D136" s="86"/>
      <c r="E136" s="214"/>
      <c r="F136" s="88"/>
      <c r="G136" s="86"/>
      <c r="H136" s="86"/>
      <c r="I136" s="89"/>
    </row>
    <row r="137" spans="2:9" s="85" customFormat="1" ht="15" customHeight="1">
      <c r="B137" s="84"/>
      <c r="D137" s="86"/>
      <c r="E137" s="214"/>
      <c r="F137" s="88"/>
      <c r="G137" s="86"/>
      <c r="H137" s="86"/>
      <c r="I137" s="89"/>
    </row>
    <row r="138" spans="2:9" s="85" customFormat="1" ht="15" customHeight="1">
      <c r="B138" s="84"/>
      <c r="D138" s="86"/>
      <c r="E138" s="214"/>
      <c r="F138" s="88"/>
      <c r="G138" s="86"/>
      <c r="H138" s="86"/>
      <c r="I138" s="89"/>
    </row>
    <row r="139" spans="2:9" s="85" customFormat="1" ht="15" customHeight="1">
      <c r="B139" s="84"/>
      <c r="D139" s="86"/>
      <c r="E139" s="214"/>
      <c r="F139" s="88"/>
      <c r="G139" s="86"/>
      <c r="H139" s="86"/>
      <c r="I139" s="89"/>
    </row>
    <row r="140" spans="2:9" s="85" customFormat="1" ht="15" customHeight="1">
      <c r="B140" s="84"/>
      <c r="D140" s="86"/>
      <c r="E140" s="214"/>
      <c r="F140" s="88"/>
      <c r="G140" s="86"/>
      <c r="H140" s="86"/>
      <c r="I140" s="89"/>
    </row>
    <row r="141" spans="2:9" s="85" customFormat="1" ht="15" customHeight="1">
      <c r="B141" s="84"/>
      <c r="D141" s="86"/>
      <c r="E141" s="214"/>
      <c r="F141" s="88"/>
      <c r="G141" s="86"/>
      <c r="H141" s="86"/>
      <c r="I141" s="89"/>
    </row>
    <row r="142" spans="2:9" s="85" customFormat="1" ht="15" customHeight="1">
      <c r="B142" s="84"/>
      <c r="D142" s="86"/>
      <c r="E142" s="214"/>
      <c r="F142" s="88"/>
      <c r="G142" s="86"/>
      <c r="H142" s="86"/>
      <c r="I142" s="89"/>
    </row>
    <row r="143" spans="2:9" s="85" customFormat="1" ht="15" customHeight="1">
      <c r="B143" s="84"/>
      <c r="D143" s="86"/>
      <c r="E143" s="214"/>
      <c r="F143" s="88"/>
      <c r="G143" s="86"/>
      <c r="H143" s="86"/>
      <c r="I143" s="89"/>
    </row>
    <row r="144" spans="2:9" s="85" customFormat="1" ht="15" customHeight="1">
      <c r="B144" s="84"/>
      <c r="D144" s="86"/>
      <c r="E144" s="214"/>
      <c r="F144" s="88"/>
      <c r="G144" s="86"/>
      <c r="H144" s="86"/>
      <c r="I144" s="89"/>
    </row>
    <row r="145" spans="2:9" s="85" customFormat="1" ht="15" customHeight="1">
      <c r="B145" s="84"/>
      <c r="D145" s="86"/>
      <c r="E145" s="214"/>
      <c r="F145" s="88"/>
      <c r="G145" s="86"/>
      <c r="H145" s="86"/>
      <c r="I145" s="89"/>
    </row>
    <row r="146" spans="2:9" s="85" customFormat="1" ht="15" customHeight="1">
      <c r="B146" s="84"/>
      <c r="D146" s="86"/>
      <c r="E146" s="214"/>
      <c r="F146" s="88"/>
      <c r="G146" s="86"/>
      <c r="H146" s="86"/>
      <c r="I146" s="89"/>
    </row>
    <row r="147" spans="2:9" s="85" customFormat="1" ht="15" customHeight="1">
      <c r="B147" s="84"/>
      <c r="D147" s="86"/>
      <c r="E147" s="214"/>
      <c r="F147" s="88"/>
      <c r="G147" s="86"/>
      <c r="H147" s="86"/>
      <c r="I147" s="89"/>
    </row>
    <row r="148" spans="2:9" s="85" customFormat="1" ht="15" customHeight="1">
      <c r="B148" s="84"/>
      <c r="D148" s="86"/>
      <c r="E148" s="214"/>
      <c r="F148" s="88"/>
      <c r="G148" s="86"/>
      <c r="H148" s="86"/>
      <c r="I148" s="89"/>
    </row>
    <row r="149" spans="2:9" s="85" customFormat="1" ht="15" customHeight="1">
      <c r="B149" s="84"/>
      <c r="D149" s="86"/>
      <c r="E149" s="214"/>
      <c r="F149" s="88"/>
      <c r="G149" s="86"/>
      <c r="H149" s="86"/>
      <c r="I149" s="89"/>
    </row>
    <row r="150" spans="2:9" s="85" customFormat="1" ht="15" customHeight="1">
      <c r="B150" s="84"/>
      <c r="D150" s="86"/>
      <c r="E150" s="214"/>
      <c r="F150" s="88"/>
      <c r="G150" s="86"/>
      <c r="H150" s="86"/>
      <c r="I150" s="89"/>
    </row>
    <row r="151" spans="2:9" s="85" customFormat="1" ht="15" customHeight="1">
      <c r="B151" s="84"/>
      <c r="D151" s="86"/>
      <c r="E151" s="214"/>
      <c r="F151" s="88"/>
      <c r="G151" s="86"/>
      <c r="H151" s="86"/>
      <c r="I151" s="89"/>
    </row>
    <row r="152" spans="2:9" s="85" customFormat="1" ht="15" customHeight="1">
      <c r="B152" s="84"/>
      <c r="D152" s="86"/>
      <c r="E152" s="214"/>
      <c r="F152" s="88"/>
      <c r="G152" s="86"/>
      <c r="H152" s="86"/>
      <c r="I152" s="89"/>
    </row>
    <row r="153" spans="2:9" s="85" customFormat="1" ht="15" customHeight="1">
      <c r="B153" s="84"/>
      <c r="D153" s="86"/>
      <c r="E153" s="214"/>
      <c r="F153" s="88"/>
      <c r="G153" s="86"/>
      <c r="H153" s="86"/>
      <c r="I153" s="89"/>
    </row>
    <row r="154" spans="2:9" s="85" customFormat="1" ht="15" customHeight="1">
      <c r="B154" s="84"/>
      <c r="D154" s="86"/>
      <c r="E154" s="214"/>
      <c r="F154" s="88"/>
      <c r="G154" s="86"/>
      <c r="H154" s="86"/>
      <c r="I154" s="89"/>
    </row>
    <row r="155" spans="2:9" s="85" customFormat="1" ht="15" customHeight="1">
      <c r="B155" s="84"/>
      <c r="D155" s="86"/>
      <c r="E155" s="214"/>
      <c r="F155" s="88"/>
      <c r="G155" s="86"/>
      <c r="H155" s="86"/>
      <c r="I155" s="89"/>
    </row>
    <row r="156" spans="2:9" s="85" customFormat="1" ht="15" customHeight="1">
      <c r="B156" s="84"/>
      <c r="D156" s="86"/>
      <c r="E156" s="214"/>
      <c r="F156" s="88"/>
      <c r="G156" s="86"/>
      <c r="H156" s="86"/>
      <c r="I156" s="89"/>
    </row>
    <row r="157" spans="2:9" s="85" customFormat="1" ht="15" customHeight="1">
      <c r="B157" s="84"/>
      <c r="D157" s="86"/>
      <c r="E157" s="214"/>
      <c r="F157" s="88"/>
      <c r="G157" s="86"/>
      <c r="H157" s="86"/>
      <c r="I157" s="89"/>
    </row>
    <row r="158" spans="2:9" s="85" customFormat="1" ht="15" customHeight="1">
      <c r="B158" s="84"/>
      <c r="D158" s="86"/>
      <c r="E158" s="214"/>
      <c r="F158" s="88"/>
      <c r="G158" s="86"/>
      <c r="H158" s="86"/>
      <c r="I158" s="89"/>
    </row>
    <row r="159" spans="2:9" s="85" customFormat="1" ht="15" customHeight="1">
      <c r="B159" s="84"/>
      <c r="D159" s="86"/>
      <c r="E159" s="214"/>
      <c r="F159" s="88"/>
      <c r="G159" s="86"/>
      <c r="H159" s="86"/>
      <c r="I159" s="89"/>
    </row>
    <row r="160" spans="2:9" s="85" customFormat="1" ht="15" customHeight="1">
      <c r="B160" s="84"/>
      <c r="D160" s="86"/>
      <c r="E160" s="214"/>
      <c r="F160" s="88"/>
      <c r="G160" s="86"/>
      <c r="H160" s="86"/>
      <c r="I160" s="89"/>
    </row>
    <row r="161" spans="2:9" s="85" customFormat="1" ht="15" customHeight="1">
      <c r="B161" s="84"/>
      <c r="D161" s="86"/>
      <c r="E161" s="214"/>
      <c r="F161" s="88"/>
      <c r="G161" s="86"/>
      <c r="H161" s="86"/>
      <c r="I161" s="89"/>
    </row>
    <row r="162" spans="2:9" s="85" customFormat="1" ht="15" customHeight="1">
      <c r="B162" s="84"/>
      <c r="D162" s="86"/>
      <c r="E162" s="214"/>
      <c r="F162" s="88"/>
      <c r="G162" s="86"/>
      <c r="H162" s="86"/>
      <c r="I162" s="89"/>
    </row>
    <row r="163" spans="2:9" s="85" customFormat="1" ht="15" customHeight="1">
      <c r="B163" s="84"/>
      <c r="D163" s="86"/>
      <c r="E163" s="214"/>
      <c r="F163" s="88"/>
      <c r="G163" s="86"/>
      <c r="H163" s="86"/>
      <c r="I163" s="89"/>
    </row>
    <row r="164" spans="2:9" s="85" customFormat="1" ht="15" customHeight="1">
      <c r="B164" s="84"/>
      <c r="D164" s="86"/>
      <c r="E164" s="214"/>
      <c r="F164" s="88"/>
      <c r="G164" s="86"/>
      <c r="H164" s="86"/>
      <c r="I164" s="89"/>
    </row>
    <row r="165" spans="2:9" s="85" customFormat="1" ht="15" customHeight="1">
      <c r="B165" s="84"/>
      <c r="D165" s="86"/>
      <c r="E165" s="214"/>
      <c r="F165" s="88"/>
      <c r="G165" s="86"/>
      <c r="H165" s="86"/>
      <c r="I165" s="89"/>
    </row>
    <row r="166" spans="2:9" s="85" customFormat="1" ht="15" customHeight="1">
      <c r="B166" s="84"/>
      <c r="D166" s="86"/>
      <c r="E166" s="214"/>
      <c r="F166" s="88"/>
      <c r="G166" s="86"/>
      <c r="H166" s="86"/>
      <c r="I166" s="89"/>
    </row>
    <row r="167" spans="2:9" s="85" customFormat="1" ht="15" customHeight="1">
      <c r="B167" s="84"/>
      <c r="D167" s="86"/>
      <c r="E167" s="214"/>
      <c r="F167" s="88"/>
      <c r="G167" s="86"/>
      <c r="H167" s="86"/>
      <c r="I167" s="89"/>
    </row>
    <row r="168" spans="2:9" s="85" customFormat="1" ht="15" customHeight="1">
      <c r="B168" s="84"/>
      <c r="D168" s="86"/>
      <c r="E168" s="214"/>
      <c r="F168" s="88"/>
      <c r="G168" s="86"/>
      <c r="H168" s="86"/>
      <c r="I168" s="89"/>
    </row>
    <row r="169" spans="2:9" s="85" customFormat="1" ht="15" customHeight="1">
      <c r="B169" s="84"/>
      <c r="D169" s="86"/>
      <c r="E169" s="214"/>
      <c r="F169" s="88"/>
      <c r="G169" s="86"/>
      <c r="H169" s="86"/>
      <c r="I169" s="89"/>
    </row>
    <row r="170" spans="2:9" s="85" customFormat="1" ht="15" customHeight="1">
      <c r="B170" s="84"/>
      <c r="D170" s="86"/>
      <c r="E170" s="214"/>
      <c r="F170" s="88"/>
      <c r="G170" s="86"/>
      <c r="H170" s="86"/>
      <c r="I170" s="89"/>
    </row>
    <row r="171" spans="2:9" s="85" customFormat="1" ht="15" customHeight="1">
      <c r="B171" s="84"/>
      <c r="D171" s="86"/>
      <c r="E171" s="214"/>
      <c r="F171" s="88"/>
      <c r="G171" s="86"/>
      <c r="H171" s="86"/>
      <c r="I171" s="89"/>
    </row>
    <row r="172" spans="2:9" s="85" customFormat="1" ht="15" customHeight="1">
      <c r="B172" s="84"/>
      <c r="D172" s="86"/>
      <c r="E172" s="214"/>
      <c r="F172" s="88"/>
      <c r="G172" s="86"/>
      <c r="H172" s="86"/>
      <c r="I172" s="89"/>
    </row>
    <row r="173" spans="2:9" s="85" customFormat="1" ht="15" customHeight="1">
      <c r="B173" s="84"/>
      <c r="D173" s="86"/>
      <c r="E173" s="214"/>
      <c r="F173" s="88"/>
      <c r="G173" s="86"/>
      <c r="H173" s="86"/>
      <c r="I173" s="89"/>
    </row>
    <row r="174" spans="2:9" s="85" customFormat="1" ht="15" customHeight="1">
      <c r="B174" s="84"/>
      <c r="D174" s="86"/>
      <c r="E174" s="214"/>
      <c r="F174" s="88"/>
      <c r="G174" s="86"/>
      <c r="H174" s="86"/>
      <c r="I174" s="89"/>
    </row>
    <row r="175" spans="2:9" s="85" customFormat="1" ht="15" customHeight="1">
      <c r="B175" s="84"/>
      <c r="D175" s="86"/>
      <c r="E175" s="214"/>
      <c r="F175" s="88"/>
      <c r="G175" s="86"/>
      <c r="H175" s="86"/>
      <c r="I175" s="89"/>
    </row>
    <row r="176" spans="2:9" s="85" customFormat="1" ht="15" customHeight="1">
      <c r="B176" s="84"/>
      <c r="D176" s="86"/>
      <c r="E176" s="214"/>
      <c r="F176" s="88"/>
      <c r="G176" s="86"/>
      <c r="H176" s="86"/>
      <c r="I176" s="89"/>
    </row>
    <row r="177" spans="2:9" s="85" customFormat="1" ht="15" customHeight="1">
      <c r="B177" s="84"/>
      <c r="D177" s="86"/>
      <c r="E177" s="214"/>
      <c r="F177" s="88"/>
      <c r="G177" s="86"/>
      <c r="H177" s="86"/>
      <c r="I177" s="89"/>
    </row>
    <row r="178" spans="2:9" s="85" customFormat="1" ht="15" customHeight="1">
      <c r="B178" s="84"/>
      <c r="D178" s="86"/>
      <c r="E178" s="214"/>
      <c r="F178" s="88"/>
      <c r="G178" s="86"/>
      <c r="H178" s="86"/>
      <c r="I178" s="89"/>
    </row>
    <row r="179" spans="2:9" s="85" customFormat="1" ht="15" customHeight="1">
      <c r="B179" s="84"/>
      <c r="D179" s="86"/>
      <c r="E179" s="214"/>
      <c r="F179" s="88"/>
      <c r="G179" s="86"/>
      <c r="H179" s="86"/>
      <c r="I179" s="89"/>
    </row>
    <row r="180" spans="2:9" s="85" customFormat="1" ht="15" customHeight="1">
      <c r="B180" s="84"/>
      <c r="D180" s="86"/>
      <c r="E180" s="214"/>
      <c r="F180" s="88"/>
      <c r="G180" s="86"/>
      <c r="H180" s="86"/>
      <c r="I180" s="89"/>
    </row>
    <row r="181" spans="2:9" s="85" customFormat="1" ht="15" customHeight="1">
      <c r="B181" s="84"/>
      <c r="D181" s="86"/>
      <c r="E181" s="214"/>
      <c r="F181" s="88"/>
      <c r="G181" s="86"/>
      <c r="H181" s="86"/>
      <c r="I181" s="89"/>
    </row>
    <row r="182" spans="2:9" s="85" customFormat="1" ht="15" customHeight="1">
      <c r="B182" s="84"/>
      <c r="D182" s="86"/>
      <c r="E182" s="214"/>
      <c r="F182" s="88"/>
      <c r="G182" s="86"/>
      <c r="H182" s="86"/>
      <c r="I182" s="89"/>
    </row>
    <row r="183" spans="2:9" s="85" customFormat="1" ht="15" customHeight="1">
      <c r="B183" s="84"/>
      <c r="D183" s="86"/>
      <c r="E183" s="214"/>
      <c r="F183" s="88"/>
      <c r="G183" s="86"/>
      <c r="H183" s="86"/>
      <c r="I183" s="89"/>
    </row>
    <row r="184" spans="2:9" s="85" customFormat="1" ht="15" customHeight="1">
      <c r="B184" s="84"/>
      <c r="D184" s="86"/>
      <c r="E184" s="214"/>
      <c r="F184" s="88"/>
      <c r="G184" s="86"/>
      <c r="H184" s="86"/>
      <c r="I184" s="89"/>
    </row>
    <row r="185" spans="2:9" s="85" customFormat="1" ht="15" customHeight="1">
      <c r="B185" s="84"/>
      <c r="D185" s="86"/>
      <c r="E185" s="214"/>
      <c r="F185" s="88"/>
      <c r="G185" s="86"/>
      <c r="H185" s="86"/>
      <c r="I185" s="89"/>
    </row>
    <row r="186" spans="2:9" s="85" customFormat="1" ht="15" customHeight="1">
      <c r="B186" s="84"/>
      <c r="D186" s="86"/>
      <c r="E186" s="214"/>
      <c r="F186" s="88"/>
      <c r="G186" s="86"/>
      <c r="H186" s="86"/>
      <c r="I186" s="89"/>
    </row>
    <row r="187" spans="2:9" s="85" customFormat="1" ht="15" customHeight="1">
      <c r="B187" s="84"/>
      <c r="D187" s="86"/>
      <c r="E187" s="214"/>
      <c r="F187" s="88"/>
      <c r="G187" s="86"/>
      <c r="H187" s="86"/>
      <c r="I187" s="89"/>
    </row>
    <row r="188" spans="2:9" s="85" customFormat="1" ht="15" customHeight="1">
      <c r="B188" s="84"/>
      <c r="D188" s="86"/>
      <c r="E188" s="214"/>
      <c r="F188" s="88"/>
      <c r="G188" s="86"/>
      <c r="H188" s="86"/>
      <c r="I188" s="89"/>
    </row>
    <row r="189" spans="2:9" s="85" customFormat="1" ht="15" customHeight="1">
      <c r="B189" s="84"/>
      <c r="D189" s="86"/>
      <c r="E189" s="214"/>
      <c r="F189" s="88"/>
      <c r="G189" s="86"/>
      <c r="H189" s="86"/>
      <c r="I189" s="89"/>
    </row>
    <row r="190" spans="2:9" s="85" customFormat="1" ht="15" customHeight="1">
      <c r="B190" s="84"/>
      <c r="D190" s="86"/>
      <c r="E190" s="214"/>
      <c r="F190" s="88"/>
      <c r="G190" s="86"/>
      <c r="H190" s="86"/>
      <c r="I190" s="89"/>
    </row>
    <row r="191" spans="2:9" s="85" customFormat="1" ht="15" customHeight="1">
      <c r="B191" s="84"/>
      <c r="D191" s="86"/>
      <c r="E191" s="214"/>
      <c r="F191" s="88"/>
      <c r="G191" s="86"/>
      <c r="H191" s="86"/>
      <c r="I191" s="89"/>
    </row>
    <row r="192" spans="2:9" s="85" customFormat="1" ht="15" customHeight="1">
      <c r="B192" s="84"/>
      <c r="D192" s="86"/>
      <c r="E192" s="214"/>
      <c r="F192" s="88"/>
      <c r="G192" s="86"/>
      <c r="H192" s="86"/>
      <c r="I192" s="89"/>
    </row>
    <row r="193" spans="2:9" s="85" customFormat="1" ht="15" customHeight="1">
      <c r="B193" s="84"/>
      <c r="D193" s="86"/>
      <c r="E193" s="214"/>
      <c r="F193" s="88"/>
      <c r="G193" s="86"/>
      <c r="H193" s="86"/>
      <c r="I193" s="89"/>
    </row>
    <row r="194" spans="2:9" s="85" customFormat="1" ht="15" customHeight="1">
      <c r="B194" s="84"/>
      <c r="D194" s="86"/>
      <c r="E194" s="214"/>
      <c r="F194" s="88"/>
      <c r="G194" s="86"/>
      <c r="H194" s="86"/>
      <c r="I194" s="89"/>
    </row>
    <row r="195" spans="2:9" s="85" customFormat="1" ht="15" customHeight="1">
      <c r="B195" s="84"/>
      <c r="D195" s="86"/>
      <c r="E195" s="214"/>
      <c r="F195" s="88"/>
      <c r="G195" s="86"/>
      <c r="H195" s="86"/>
      <c r="I195" s="89"/>
    </row>
    <row r="196" spans="2:9" s="85" customFormat="1" ht="15" customHeight="1">
      <c r="B196" s="84"/>
      <c r="D196" s="86"/>
      <c r="E196" s="214"/>
      <c r="F196" s="88"/>
      <c r="G196" s="86"/>
      <c r="H196" s="86"/>
      <c r="I196" s="89"/>
    </row>
    <row r="197" spans="2:9" s="85" customFormat="1" ht="15" customHeight="1">
      <c r="B197" s="84"/>
      <c r="D197" s="86"/>
      <c r="E197" s="214"/>
      <c r="F197" s="88"/>
      <c r="G197" s="86"/>
      <c r="H197" s="86"/>
      <c r="I197" s="89"/>
    </row>
    <row r="198" spans="2:9" s="85" customFormat="1" ht="15" customHeight="1">
      <c r="B198" s="84"/>
      <c r="D198" s="86"/>
      <c r="E198" s="214"/>
      <c r="F198" s="88"/>
      <c r="G198" s="86"/>
      <c r="H198" s="86"/>
      <c r="I198" s="89"/>
    </row>
    <row r="199" spans="2:9" s="85" customFormat="1" ht="15" customHeight="1">
      <c r="B199" s="84"/>
      <c r="D199" s="86"/>
      <c r="E199" s="214"/>
      <c r="F199" s="88"/>
      <c r="G199" s="86"/>
      <c r="H199" s="86"/>
      <c r="I199" s="89"/>
    </row>
    <row r="200" spans="2:9" s="85" customFormat="1" ht="15" customHeight="1">
      <c r="B200" s="84"/>
      <c r="D200" s="86"/>
      <c r="E200" s="214"/>
      <c r="F200" s="88"/>
      <c r="G200" s="86"/>
      <c r="H200" s="86"/>
      <c r="I200" s="89"/>
    </row>
    <row r="201" spans="2:9" s="85" customFormat="1" ht="15" customHeight="1">
      <c r="B201" s="84"/>
      <c r="D201" s="86"/>
      <c r="E201" s="214"/>
      <c r="F201" s="88"/>
      <c r="G201" s="86"/>
      <c r="H201" s="86"/>
      <c r="I201" s="89"/>
    </row>
    <row r="202" spans="2:9" s="85" customFormat="1" ht="15" customHeight="1">
      <c r="B202" s="84"/>
      <c r="D202" s="86"/>
      <c r="E202" s="214"/>
      <c r="F202" s="88"/>
      <c r="G202" s="86"/>
      <c r="H202" s="86"/>
      <c r="I202" s="89"/>
    </row>
    <row r="203" spans="2:9" s="85" customFormat="1" ht="15" customHeight="1">
      <c r="B203" s="84"/>
      <c r="D203" s="86"/>
      <c r="E203" s="214"/>
      <c r="F203" s="88"/>
      <c r="G203" s="86"/>
      <c r="H203" s="86"/>
      <c r="I203" s="89"/>
    </row>
    <row r="204" spans="2:9" s="85" customFormat="1" ht="15" customHeight="1">
      <c r="B204" s="84"/>
      <c r="D204" s="86"/>
      <c r="E204" s="214"/>
      <c r="F204" s="88"/>
      <c r="G204" s="86"/>
      <c r="H204" s="86"/>
      <c r="I204" s="89"/>
    </row>
    <row r="205" spans="2:9" s="85" customFormat="1" ht="15" customHeight="1">
      <c r="B205" s="84"/>
      <c r="D205" s="86"/>
      <c r="E205" s="214"/>
      <c r="F205" s="88"/>
      <c r="G205" s="86"/>
      <c r="H205" s="86"/>
      <c r="I205" s="89"/>
    </row>
    <row r="206" spans="2:9" s="85" customFormat="1" ht="15" customHeight="1">
      <c r="B206" s="84"/>
      <c r="D206" s="86"/>
      <c r="E206" s="214"/>
      <c r="F206" s="88"/>
      <c r="G206" s="86"/>
      <c r="H206" s="86"/>
      <c r="I206" s="89"/>
    </row>
    <row r="207" spans="2:9" s="85" customFormat="1" ht="15" customHeight="1">
      <c r="B207" s="84"/>
      <c r="D207" s="86"/>
      <c r="E207" s="214"/>
      <c r="F207" s="88"/>
      <c r="G207" s="86"/>
      <c r="H207" s="86"/>
      <c r="I207" s="89"/>
    </row>
    <row r="208" spans="2:9" s="85" customFormat="1" ht="15" customHeight="1">
      <c r="B208" s="84"/>
      <c r="D208" s="86"/>
      <c r="E208" s="214"/>
      <c r="F208" s="88"/>
      <c r="G208" s="86"/>
      <c r="H208" s="86"/>
      <c r="I208" s="89"/>
    </row>
    <row r="209" spans="2:9" s="85" customFormat="1" ht="15" customHeight="1">
      <c r="B209" s="84"/>
      <c r="D209" s="86"/>
      <c r="E209" s="214"/>
      <c r="F209" s="88"/>
      <c r="G209" s="86"/>
      <c r="H209" s="86"/>
      <c r="I209" s="89"/>
    </row>
    <row r="210" spans="2:9" s="85" customFormat="1" ht="15" customHeight="1">
      <c r="B210" s="84"/>
      <c r="D210" s="86"/>
      <c r="E210" s="214"/>
      <c r="F210" s="88"/>
      <c r="G210" s="86"/>
      <c r="H210" s="86"/>
      <c r="I210" s="89"/>
    </row>
    <row r="211" spans="2:9" s="85" customFormat="1" ht="15" customHeight="1">
      <c r="B211" s="84"/>
      <c r="D211" s="86"/>
      <c r="E211" s="214"/>
      <c r="F211" s="88"/>
      <c r="G211" s="86"/>
      <c r="H211" s="86"/>
      <c r="I211" s="89"/>
    </row>
    <row r="212" spans="2:9" s="85" customFormat="1" ht="15" customHeight="1">
      <c r="B212" s="84"/>
      <c r="D212" s="86"/>
      <c r="E212" s="214"/>
      <c r="F212" s="88"/>
      <c r="G212" s="86"/>
      <c r="H212" s="86"/>
      <c r="I212" s="89"/>
    </row>
    <row r="213" spans="2:9" s="85" customFormat="1" ht="15" customHeight="1">
      <c r="B213" s="84"/>
      <c r="D213" s="86"/>
      <c r="E213" s="214"/>
      <c r="F213" s="88"/>
      <c r="G213" s="86"/>
      <c r="H213" s="86"/>
      <c r="I213" s="89"/>
    </row>
    <row r="214" spans="2:9" s="85" customFormat="1" ht="15" customHeight="1">
      <c r="B214" s="84"/>
      <c r="D214" s="86"/>
      <c r="E214" s="214"/>
      <c r="F214" s="88"/>
      <c r="G214" s="86"/>
      <c r="H214" s="86"/>
      <c r="I214" s="89"/>
    </row>
    <row r="215" spans="2:9" s="85" customFormat="1" ht="15" customHeight="1">
      <c r="B215" s="84"/>
      <c r="D215" s="86"/>
      <c r="E215" s="214"/>
      <c r="F215" s="88"/>
      <c r="G215" s="86"/>
      <c r="H215" s="86"/>
      <c r="I215" s="89"/>
    </row>
    <row r="216" spans="2:9" s="85" customFormat="1" ht="15" customHeight="1">
      <c r="B216" s="84"/>
      <c r="D216" s="86"/>
      <c r="E216" s="214"/>
      <c r="F216" s="88"/>
      <c r="G216" s="86"/>
      <c r="H216" s="86"/>
      <c r="I216" s="89"/>
    </row>
    <row r="217" spans="2:9" s="85" customFormat="1" ht="15" customHeight="1">
      <c r="B217" s="84"/>
      <c r="D217" s="86"/>
      <c r="E217" s="214"/>
      <c r="F217" s="88"/>
      <c r="G217" s="86"/>
      <c r="H217" s="86"/>
      <c r="I217" s="89"/>
    </row>
    <row r="218" spans="2:9" s="85" customFormat="1" ht="15" customHeight="1">
      <c r="B218" s="84"/>
      <c r="D218" s="86"/>
      <c r="E218" s="214"/>
      <c r="F218" s="88"/>
      <c r="G218" s="86"/>
      <c r="H218" s="86"/>
      <c r="I218" s="89"/>
    </row>
    <row r="219" spans="2:9" s="85" customFormat="1" ht="15" customHeight="1">
      <c r="B219" s="84"/>
      <c r="D219" s="86"/>
      <c r="E219" s="214"/>
      <c r="F219" s="88"/>
      <c r="G219" s="86"/>
      <c r="H219" s="86"/>
      <c r="I219" s="89"/>
    </row>
    <row r="220" spans="2:9" s="85" customFormat="1" ht="15" customHeight="1">
      <c r="B220" s="84"/>
      <c r="D220" s="86"/>
      <c r="E220" s="214"/>
      <c r="F220" s="88"/>
      <c r="G220" s="86"/>
      <c r="H220" s="86"/>
      <c r="I220" s="89"/>
    </row>
    <row r="221" spans="2:9" s="85" customFormat="1" ht="15" customHeight="1">
      <c r="B221" s="84"/>
      <c r="D221" s="86"/>
      <c r="E221" s="214"/>
      <c r="F221" s="88"/>
      <c r="G221" s="86"/>
      <c r="H221" s="86"/>
      <c r="I221" s="89"/>
    </row>
    <row r="222" spans="2:9" s="85" customFormat="1" ht="15" customHeight="1">
      <c r="B222" s="84"/>
      <c r="D222" s="86"/>
      <c r="E222" s="214"/>
      <c r="F222" s="88"/>
      <c r="G222" s="86"/>
      <c r="H222" s="86"/>
      <c r="I222" s="89"/>
    </row>
    <row r="223" spans="2:9" s="85" customFormat="1" ht="15" customHeight="1">
      <c r="B223" s="84"/>
      <c r="D223" s="86"/>
      <c r="E223" s="214"/>
      <c r="F223" s="88"/>
      <c r="G223" s="86"/>
      <c r="H223" s="86"/>
      <c r="I223" s="89"/>
    </row>
    <row r="224" spans="2:9" s="85" customFormat="1" ht="15" customHeight="1">
      <c r="B224" s="84"/>
      <c r="D224" s="86"/>
      <c r="E224" s="214"/>
      <c r="F224" s="88"/>
      <c r="G224" s="86"/>
      <c r="H224" s="86"/>
      <c r="I224" s="89"/>
    </row>
    <row r="225" spans="2:9" s="85" customFormat="1" ht="15" customHeight="1">
      <c r="B225" s="84"/>
      <c r="D225" s="86"/>
      <c r="E225" s="214"/>
      <c r="F225" s="88"/>
      <c r="G225" s="86"/>
      <c r="H225" s="86"/>
      <c r="I225" s="89"/>
    </row>
    <row r="226" spans="2:9" s="85" customFormat="1" ht="15" customHeight="1">
      <c r="B226" s="84"/>
      <c r="D226" s="86"/>
      <c r="E226" s="214"/>
      <c r="F226" s="88"/>
      <c r="G226" s="86"/>
      <c r="H226" s="86"/>
      <c r="I226" s="89"/>
    </row>
    <row r="227" spans="2:9" s="85" customFormat="1" ht="15" customHeight="1">
      <c r="B227" s="84"/>
      <c r="D227" s="86"/>
      <c r="E227" s="214"/>
      <c r="F227" s="88"/>
      <c r="G227" s="86"/>
      <c r="H227" s="86"/>
      <c r="I227" s="89"/>
    </row>
    <row r="228" spans="2:9" s="85" customFormat="1" ht="15" customHeight="1">
      <c r="B228" s="84"/>
      <c r="D228" s="86"/>
      <c r="E228" s="214"/>
      <c r="F228" s="88"/>
      <c r="G228" s="86"/>
      <c r="H228" s="86"/>
      <c r="I228" s="89"/>
    </row>
    <row r="229" spans="2:9" s="85" customFormat="1" ht="15" customHeight="1">
      <c r="B229" s="84"/>
      <c r="D229" s="86"/>
      <c r="E229" s="214"/>
      <c r="F229" s="88"/>
      <c r="G229" s="86"/>
      <c r="H229" s="86"/>
      <c r="I229" s="89"/>
    </row>
    <row r="230" spans="2:9" s="85" customFormat="1" ht="15" customHeight="1">
      <c r="B230" s="84"/>
      <c r="D230" s="86"/>
      <c r="E230" s="214"/>
      <c r="F230" s="88"/>
      <c r="G230" s="86"/>
      <c r="H230" s="86"/>
      <c r="I230" s="89"/>
    </row>
    <row r="231" spans="2:9" s="85" customFormat="1" ht="15" customHeight="1">
      <c r="B231" s="84"/>
      <c r="D231" s="86"/>
      <c r="E231" s="214"/>
      <c r="F231" s="88"/>
      <c r="G231" s="86"/>
      <c r="H231" s="86"/>
      <c r="I231" s="89"/>
    </row>
    <row r="232" spans="2:9" s="85" customFormat="1" ht="15" customHeight="1">
      <c r="B232" s="84"/>
      <c r="D232" s="86"/>
      <c r="E232" s="214"/>
      <c r="F232" s="88"/>
      <c r="G232" s="86"/>
      <c r="H232" s="86"/>
      <c r="I232" s="89"/>
    </row>
    <row r="233" spans="2:9" s="85" customFormat="1" ht="15" customHeight="1">
      <c r="B233" s="84"/>
      <c r="D233" s="86"/>
      <c r="E233" s="214"/>
      <c r="F233" s="88"/>
      <c r="G233" s="86"/>
      <c r="H233" s="86"/>
      <c r="I233" s="89"/>
    </row>
    <row r="234" spans="2:9" s="85" customFormat="1" ht="15" customHeight="1">
      <c r="B234" s="84"/>
      <c r="D234" s="86"/>
      <c r="E234" s="214"/>
      <c r="F234" s="88"/>
      <c r="G234" s="86"/>
      <c r="H234" s="86"/>
      <c r="I234" s="89"/>
    </row>
    <row r="235" spans="2:9" s="85" customFormat="1" ht="15" customHeight="1">
      <c r="B235" s="84"/>
      <c r="D235" s="86"/>
      <c r="E235" s="214"/>
      <c r="F235" s="88"/>
      <c r="G235" s="86"/>
      <c r="H235" s="86"/>
      <c r="I235" s="89"/>
    </row>
    <row r="236" spans="2:9" s="85" customFormat="1" ht="15" customHeight="1">
      <c r="B236" s="84"/>
      <c r="D236" s="86"/>
      <c r="E236" s="214"/>
      <c r="F236" s="88"/>
      <c r="G236" s="86"/>
      <c r="H236" s="86"/>
      <c r="I236" s="89"/>
    </row>
    <row r="237" spans="2:9" s="85" customFormat="1" ht="15" customHeight="1">
      <c r="B237" s="84"/>
      <c r="D237" s="86"/>
      <c r="E237" s="214"/>
      <c r="F237" s="88"/>
      <c r="G237" s="86"/>
      <c r="H237" s="86"/>
      <c r="I237" s="89"/>
    </row>
    <row r="238" spans="2:9" s="85" customFormat="1" ht="15" customHeight="1">
      <c r="B238" s="84"/>
      <c r="D238" s="86"/>
      <c r="E238" s="214"/>
      <c r="F238" s="88"/>
      <c r="G238" s="86"/>
      <c r="H238" s="86"/>
      <c r="I238" s="89"/>
    </row>
    <row r="239" spans="2:9" s="85" customFormat="1" ht="15" customHeight="1">
      <c r="B239" s="84"/>
      <c r="D239" s="86"/>
      <c r="E239" s="214"/>
      <c r="F239" s="88"/>
      <c r="G239" s="86"/>
      <c r="H239" s="86"/>
      <c r="I239" s="89"/>
    </row>
    <row r="240" spans="2:9" s="85" customFormat="1" ht="15" customHeight="1">
      <c r="B240" s="84"/>
      <c r="D240" s="86"/>
      <c r="E240" s="214"/>
      <c r="F240" s="88"/>
      <c r="G240" s="86"/>
      <c r="H240" s="86"/>
      <c r="I240" s="89"/>
    </row>
    <row r="241" spans="2:9" s="85" customFormat="1" ht="15" customHeight="1">
      <c r="B241" s="84"/>
      <c r="D241" s="86"/>
      <c r="E241" s="214"/>
      <c r="F241" s="88"/>
      <c r="G241" s="86"/>
      <c r="H241" s="86"/>
      <c r="I241" s="89"/>
    </row>
    <row r="242" spans="2:9" s="85" customFormat="1" ht="15" customHeight="1">
      <c r="B242" s="84"/>
      <c r="D242" s="86"/>
      <c r="E242" s="214"/>
      <c r="F242" s="88"/>
      <c r="G242" s="86"/>
      <c r="H242" s="86"/>
      <c r="I242" s="89"/>
    </row>
    <row r="243" spans="2:9" s="85" customFormat="1" ht="15" customHeight="1">
      <c r="B243" s="84"/>
      <c r="D243" s="86"/>
      <c r="E243" s="214"/>
      <c r="F243" s="88"/>
      <c r="G243" s="86"/>
      <c r="H243" s="86"/>
      <c r="I243" s="89"/>
    </row>
    <row r="244" spans="2:9" s="85" customFormat="1" ht="15" customHeight="1">
      <c r="B244" s="84"/>
      <c r="D244" s="86"/>
      <c r="E244" s="214"/>
      <c r="F244" s="88"/>
      <c r="G244" s="86"/>
      <c r="H244" s="86"/>
      <c r="I244" s="89"/>
    </row>
    <row r="245" spans="2:9" s="85" customFormat="1" ht="15" customHeight="1">
      <c r="B245" s="84"/>
      <c r="D245" s="86"/>
      <c r="E245" s="214"/>
      <c r="F245" s="88"/>
      <c r="G245" s="86"/>
      <c r="H245" s="86"/>
      <c r="I245" s="89"/>
    </row>
    <row r="246" spans="2:9" s="85" customFormat="1" ht="15" customHeight="1">
      <c r="B246" s="84"/>
      <c r="D246" s="86"/>
      <c r="E246" s="214"/>
      <c r="F246" s="88"/>
      <c r="G246" s="86"/>
      <c r="H246" s="86"/>
      <c r="I246" s="89"/>
    </row>
    <row r="247" spans="2:9" s="85" customFormat="1" ht="15" customHeight="1">
      <c r="B247" s="84"/>
      <c r="D247" s="86"/>
      <c r="E247" s="214"/>
      <c r="F247" s="88"/>
      <c r="G247" s="86"/>
      <c r="H247" s="86"/>
      <c r="I247" s="89"/>
    </row>
    <row r="248" spans="2:9" s="85" customFormat="1" ht="15" customHeight="1">
      <c r="B248" s="84"/>
      <c r="D248" s="86"/>
      <c r="E248" s="214"/>
      <c r="F248" s="88"/>
      <c r="G248" s="86"/>
      <c r="H248" s="86"/>
      <c r="I248" s="89"/>
    </row>
    <row r="249" spans="2:9" s="85" customFormat="1" ht="15" customHeight="1">
      <c r="B249" s="84"/>
      <c r="D249" s="86"/>
      <c r="E249" s="214"/>
      <c r="F249" s="88"/>
      <c r="G249" s="86"/>
      <c r="H249" s="86"/>
      <c r="I249" s="89"/>
    </row>
    <row r="250" spans="2:9" s="85" customFormat="1" ht="15" customHeight="1">
      <c r="B250" s="84"/>
      <c r="D250" s="86"/>
      <c r="E250" s="214"/>
      <c r="F250" s="88"/>
      <c r="G250" s="86"/>
      <c r="H250" s="86"/>
      <c r="I250" s="89"/>
    </row>
    <row r="251" spans="2:9" s="66" customFormat="1" ht="15" customHeight="1">
      <c r="B251" s="65"/>
      <c r="D251" s="67"/>
      <c r="E251" s="209"/>
      <c r="F251" s="69"/>
      <c r="G251" s="67"/>
      <c r="H251" s="67"/>
      <c r="I251" s="70"/>
    </row>
    <row r="252" spans="2:9" s="66" customFormat="1" ht="15" customHeight="1">
      <c r="B252" s="65"/>
      <c r="D252" s="67"/>
      <c r="E252" s="209"/>
      <c r="F252" s="69"/>
      <c r="G252" s="67"/>
      <c r="H252" s="67"/>
      <c r="I252" s="70"/>
    </row>
    <row r="253" spans="2:9" s="66" customFormat="1" ht="15" customHeight="1">
      <c r="B253" s="65"/>
      <c r="D253" s="67"/>
      <c r="E253" s="209"/>
      <c r="F253" s="69"/>
      <c r="G253" s="67"/>
      <c r="H253" s="67"/>
      <c r="I253" s="70"/>
    </row>
    <row r="254" spans="2:9" s="66" customFormat="1" ht="15" customHeight="1">
      <c r="B254" s="65"/>
      <c r="D254" s="67"/>
      <c r="E254" s="209"/>
      <c r="F254" s="69"/>
      <c r="G254" s="67"/>
      <c r="H254" s="67"/>
      <c r="I254" s="70"/>
    </row>
    <row r="255" spans="2:9" s="66" customFormat="1" ht="15" customHeight="1">
      <c r="B255" s="65"/>
      <c r="D255" s="67"/>
      <c r="E255" s="209"/>
      <c r="F255" s="69"/>
      <c r="G255" s="67"/>
      <c r="H255" s="67"/>
      <c r="I255" s="70"/>
    </row>
    <row r="256" spans="2:9" s="66" customFormat="1" ht="15" customHeight="1">
      <c r="B256" s="65"/>
      <c r="D256" s="67"/>
      <c r="E256" s="209"/>
      <c r="F256" s="69"/>
      <c r="G256" s="67"/>
      <c r="H256" s="67"/>
      <c r="I256" s="70"/>
    </row>
    <row r="257" spans="2:9" s="66" customFormat="1" ht="15" customHeight="1">
      <c r="B257" s="65"/>
      <c r="D257" s="67"/>
      <c r="E257" s="209"/>
      <c r="F257" s="69"/>
      <c r="G257" s="67"/>
      <c r="H257" s="67"/>
      <c r="I257" s="70"/>
    </row>
    <row r="258" spans="2:9" s="66" customFormat="1" ht="15" customHeight="1">
      <c r="B258" s="65"/>
      <c r="D258" s="67"/>
      <c r="E258" s="209"/>
      <c r="F258" s="69"/>
      <c r="G258" s="67"/>
      <c r="H258" s="67"/>
      <c r="I258" s="70"/>
    </row>
    <row r="259" spans="2:9" s="66" customFormat="1" ht="15" customHeight="1">
      <c r="B259" s="65"/>
      <c r="D259" s="67"/>
      <c r="E259" s="209"/>
      <c r="F259" s="69"/>
      <c r="G259" s="67"/>
      <c r="H259" s="67"/>
      <c r="I259" s="70"/>
    </row>
    <row r="260" spans="2:9" s="66" customFormat="1" ht="15" customHeight="1">
      <c r="B260" s="65"/>
      <c r="D260" s="67"/>
      <c r="E260" s="209"/>
      <c r="F260" s="69"/>
      <c r="G260" s="67"/>
      <c r="H260" s="67"/>
      <c r="I260" s="70"/>
    </row>
    <row r="261" spans="2:9" s="66" customFormat="1" ht="15" customHeight="1">
      <c r="B261" s="65"/>
      <c r="D261" s="67"/>
      <c r="E261" s="209"/>
      <c r="F261" s="69"/>
      <c r="G261" s="67"/>
      <c r="H261" s="67"/>
      <c r="I261" s="70"/>
    </row>
    <row r="262" spans="2:9" s="66" customFormat="1" ht="15" customHeight="1">
      <c r="B262" s="65"/>
      <c r="D262" s="67"/>
      <c r="E262" s="209"/>
      <c r="F262" s="69"/>
      <c r="G262" s="67"/>
      <c r="H262" s="67"/>
      <c r="I262" s="70"/>
    </row>
    <row r="263" spans="2:9" s="66" customFormat="1" ht="15" customHeight="1">
      <c r="B263" s="65"/>
      <c r="D263" s="67"/>
      <c r="E263" s="209"/>
      <c r="F263" s="69"/>
      <c r="G263" s="67"/>
      <c r="H263" s="67"/>
      <c r="I263" s="70"/>
    </row>
    <row r="264" spans="2:9" s="66" customFormat="1" ht="15" customHeight="1">
      <c r="B264" s="65"/>
      <c r="D264" s="67"/>
      <c r="E264" s="209"/>
      <c r="F264" s="69"/>
      <c r="G264" s="67"/>
      <c r="H264" s="67"/>
      <c r="I264" s="70"/>
    </row>
    <row r="265" spans="2:9" s="66" customFormat="1" ht="15" customHeight="1">
      <c r="B265" s="65"/>
      <c r="D265" s="67"/>
      <c r="E265" s="209"/>
      <c r="F265" s="69"/>
      <c r="G265" s="67"/>
      <c r="H265" s="67"/>
      <c r="I265" s="70"/>
    </row>
    <row r="266" spans="2:9" s="66" customFormat="1" ht="15" customHeight="1">
      <c r="B266" s="65"/>
      <c r="D266" s="67"/>
      <c r="E266" s="209"/>
      <c r="F266" s="69"/>
      <c r="G266" s="67"/>
      <c r="H266" s="67"/>
      <c r="I266" s="70"/>
    </row>
    <row r="267" spans="2:9" s="66" customFormat="1" ht="15" customHeight="1">
      <c r="B267" s="65"/>
      <c r="D267" s="67"/>
      <c r="E267" s="209"/>
      <c r="F267" s="69"/>
      <c r="G267" s="67"/>
      <c r="H267" s="67"/>
      <c r="I267" s="70"/>
    </row>
    <row r="268" spans="2:9" s="66" customFormat="1" ht="15" customHeight="1">
      <c r="B268" s="65"/>
      <c r="D268" s="67"/>
      <c r="E268" s="209"/>
      <c r="F268" s="69"/>
      <c r="G268" s="67"/>
      <c r="H268" s="67"/>
      <c r="I268" s="70"/>
    </row>
    <row r="269" spans="2:9" s="66" customFormat="1" ht="15" customHeight="1">
      <c r="B269" s="65"/>
      <c r="D269" s="67"/>
      <c r="E269" s="209"/>
      <c r="F269" s="69"/>
      <c r="G269" s="67"/>
      <c r="H269" s="67"/>
      <c r="I269" s="70"/>
    </row>
    <row r="270" spans="2:9" s="66" customFormat="1" ht="15" customHeight="1">
      <c r="B270" s="65"/>
      <c r="D270" s="67"/>
      <c r="E270" s="209"/>
      <c r="F270" s="69"/>
      <c r="G270" s="67"/>
      <c r="H270" s="67"/>
      <c r="I270" s="70"/>
    </row>
    <row r="271" spans="2:9" s="66" customFormat="1" ht="15" customHeight="1">
      <c r="B271" s="65"/>
      <c r="D271" s="67"/>
      <c r="E271" s="209"/>
      <c r="F271" s="69"/>
      <c r="G271" s="67"/>
      <c r="H271" s="67"/>
      <c r="I271" s="70"/>
    </row>
    <row r="272" spans="2:9" s="66" customFormat="1" ht="15" customHeight="1">
      <c r="B272" s="65"/>
      <c r="D272" s="67"/>
      <c r="E272" s="209"/>
      <c r="F272" s="69"/>
      <c r="G272" s="67"/>
      <c r="H272" s="67"/>
      <c r="I272" s="70"/>
    </row>
    <row r="273" spans="2:9" s="66" customFormat="1" ht="15" customHeight="1">
      <c r="B273" s="65"/>
      <c r="D273" s="67"/>
      <c r="E273" s="209"/>
      <c r="F273" s="69"/>
      <c r="G273" s="67"/>
      <c r="H273" s="67"/>
      <c r="I273" s="70"/>
    </row>
    <row r="274" spans="2:9" s="66" customFormat="1" ht="15" customHeight="1">
      <c r="B274" s="65"/>
      <c r="D274" s="67"/>
      <c r="E274" s="209"/>
      <c r="F274" s="69"/>
      <c r="G274" s="67"/>
      <c r="H274" s="67"/>
      <c r="I274" s="70"/>
    </row>
    <row r="275" spans="2:9" s="66" customFormat="1" ht="15" customHeight="1">
      <c r="B275" s="65"/>
      <c r="D275" s="67"/>
      <c r="E275" s="209"/>
      <c r="F275" s="69"/>
      <c r="G275" s="67"/>
      <c r="H275" s="67"/>
      <c r="I275" s="70"/>
    </row>
    <row r="276" spans="2:9" s="66" customFormat="1" ht="15" customHeight="1">
      <c r="B276" s="65"/>
      <c r="D276" s="67"/>
      <c r="E276" s="209"/>
      <c r="F276" s="69"/>
      <c r="G276" s="67"/>
      <c r="H276" s="67"/>
      <c r="I276" s="70"/>
    </row>
    <row r="277" spans="2:9" s="66" customFormat="1" ht="15" customHeight="1">
      <c r="B277" s="65"/>
      <c r="D277" s="67"/>
      <c r="E277" s="209"/>
      <c r="F277" s="69"/>
      <c r="G277" s="67"/>
      <c r="H277" s="67"/>
      <c r="I277" s="70"/>
    </row>
    <row r="278" spans="2:9" s="66" customFormat="1" ht="15" customHeight="1">
      <c r="B278" s="65"/>
      <c r="D278" s="67"/>
      <c r="E278" s="209"/>
      <c r="F278" s="69"/>
      <c r="G278" s="67"/>
      <c r="H278" s="67"/>
      <c r="I278" s="70"/>
    </row>
    <row r="279" spans="2:9" s="66" customFormat="1" ht="15" customHeight="1">
      <c r="B279" s="65"/>
      <c r="D279" s="67"/>
      <c r="E279" s="209"/>
      <c r="F279" s="69"/>
      <c r="G279" s="67"/>
      <c r="H279" s="67"/>
      <c r="I279" s="70"/>
    </row>
    <row r="280" spans="2:9" s="66" customFormat="1" ht="15" customHeight="1">
      <c r="B280" s="65"/>
      <c r="D280" s="67"/>
      <c r="E280" s="209"/>
      <c r="F280" s="69"/>
      <c r="G280" s="67"/>
      <c r="H280" s="67"/>
      <c r="I280" s="70"/>
    </row>
    <row r="281" spans="2:9" s="66" customFormat="1" ht="15" customHeight="1">
      <c r="B281" s="65"/>
      <c r="D281" s="67"/>
      <c r="E281" s="209"/>
      <c r="F281" s="69"/>
      <c r="G281" s="67"/>
      <c r="H281" s="67"/>
      <c r="I281" s="70"/>
    </row>
    <row r="282" spans="2:9" s="66" customFormat="1" ht="15" customHeight="1">
      <c r="B282" s="65"/>
      <c r="D282" s="67"/>
      <c r="E282" s="209"/>
      <c r="F282" s="69"/>
      <c r="G282" s="67"/>
      <c r="H282" s="67"/>
      <c r="I282" s="70"/>
    </row>
    <row r="283" spans="2:9" s="66" customFormat="1" ht="15" customHeight="1">
      <c r="B283" s="65"/>
      <c r="D283" s="67"/>
      <c r="E283" s="209"/>
      <c r="F283" s="69"/>
      <c r="G283" s="67"/>
      <c r="H283" s="67"/>
      <c r="I283" s="70"/>
    </row>
    <row r="284" spans="2:9" s="66" customFormat="1" ht="15" customHeight="1">
      <c r="B284" s="65"/>
      <c r="D284" s="67"/>
      <c r="E284" s="209"/>
      <c r="F284" s="69"/>
      <c r="G284" s="67"/>
      <c r="H284" s="67"/>
      <c r="I284" s="70"/>
    </row>
    <row r="285" spans="2:9" s="66" customFormat="1" ht="15" customHeight="1">
      <c r="B285" s="65"/>
      <c r="D285" s="67"/>
      <c r="E285" s="209"/>
      <c r="F285" s="69"/>
      <c r="G285" s="67"/>
      <c r="H285" s="67"/>
      <c r="I285" s="70"/>
    </row>
    <row r="286" spans="2:9" s="66" customFormat="1" ht="15" customHeight="1">
      <c r="B286" s="65"/>
      <c r="D286" s="67"/>
      <c r="E286" s="209"/>
      <c r="F286" s="69"/>
      <c r="G286" s="67"/>
      <c r="H286" s="67"/>
      <c r="I286" s="70"/>
    </row>
    <row r="287" spans="2:9" s="66" customFormat="1" ht="15" customHeight="1">
      <c r="B287" s="65"/>
      <c r="D287" s="67"/>
      <c r="E287" s="209"/>
      <c r="F287" s="69"/>
      <c r="G287" s="67"/>
      <c r="H287" s="67"/>
      <c r="I287" s="70"/>
    </row>
    <row r="288" spans="2:9" s="66" customFormat="1" ht="15" customHeight="1">
      <c r="B288" s="65"/>
      <c r="D288" s="67"/>
      <c r="E288" s="209"/>
      <c r="F288" s="69"/>
      <c r="G288" s="67"/>
      <c r="H288" s="67"/>
      <c r="I288" s="70"/>
    </row>
    <row r="289" spans="2:9" s="66" customFormat="1" ht="15" customHeight="1">
      <c r="B289" s="65"/>
      <c r="D289" s="67"/>
      <c r="E289" s="209"/>
      <c r="F289" s="69"/>
      <c r="G289" s="67"/>
      <c r="H289" s="67"/>
      <c r="I289" s="70"/>
    </row>
    <row r="290" spans="2:9" s="66" customFormat="1" ht="15" customHeight="1">
      <c r="B290" s="65"/>
      <c r="D290" s="67"/>
      <c r="E290" s="209"/>
      <c r="F290" s="69"/>
      <c r="G290" s="67"/>
      <c r="H290" s="67"/>
      <c r="I290" s="70"/>
    </row>
    <row r="291" spans="2:9" s="66" customFormat="1" ht="15" customHeight="1">
      <c r="B291" s="65"/>
      <c r="D291" s="67"/>
      <c r="E291" s="209"/>
      <c r="F291" s="69"/>
      <c r="G291" s="67"/>
      <c r="H291" s="67"/>
      <c r="I291" s="70"/>
    </row>
    <row r="292" spans="2:9" s="66" customFormat="1" ht="15" customHeight="1">
      <c r="B292" s="65"/>
      <c r="D292" s="67"/>
      <c r="E292" s="209"/>
      <c r="F292" s="69"/>
      <c r="G292" s="67"/>
      <c r="H292" s="67"/>
      <c r="I292" s="70"/>
    </row>
    <row r="293" spans="2:9" s="66" customFormat="1" ht="15" customHeight="1">
      <c r="B293" s="65"/>
      <c r="D293" s="67"/>
      <c r="E293" s="209"/>
      <c r="F293" s="69"/>
      <c r="G293" s="67"/>
      <c r="H293" s="67"/>
      <c r="I293" s="70"/>
    </row>
    <row r="294" spans="2:9" s="66" customFormat="1" ht="15" customHeight="1">
      <c r="B294" s="65"/>
      <c r="D294" s="67"/>
      <c r="E294" s="209"/>
      <c r="F294" s="69"/>
      <c r="G294" s="67"/>
      <c r="H294" s="67"/>
      <c r="I294" s="70"/>
    </row>
    <row r="295" spans="2:9" s="66" customFormat="1" ht="15" customHeight="1">
      <c r="B295" s="65"/>
      <c r="D295" s="67"/>
      <c r="E295" s="209"/>
      <c r="F295" s="69"/>
      <c r="G295" s="67"/>
      <c r="H295" s="67"/>
      <c r="I295" s="70"/>
    </row>
    <row r="296" spans="2:9" s="66" customFormat="1" ht="15" customHeight="1">
      <c r="B296" s="65"/>
      <c r="D296" s="67"/>
      <c r="E296" s="209"/>
      <c r="F296" s="69"/>
      <c r="G296" s="67"/>
      <c r="H296" s="67"/>
      <c r="I296" s="70"/>
    </row>
    <row r="297" spans="2:9" s="66" customFormat="1" ht="15" customHeight="1">
      <c r="B297" s="65"/>
      <c r="D297" s="67"/>
      <c r="E297" s="209"/>
      <c r="F297" s="69"/>
      <c r="G297" s="67"/>
      <c r="H297" s="67"/>
      <c r="I297" s="70"/>
    </row>
    <row r="298" spans="2:9" s="66" customFormat="1" ht="15" customHeight="1">
      <c r="B298" s="65"/>
      <c r="D298" s="67"/>
      <c r="E298" s="209"/>
      <c r="F298" s="69"/>
      <c r="G298" s="67"/>
      <c r="H298" s="67"/>
      <c r="I298" s="70"/>
    </row>
    <row r="299" spans="2:9" s="66" customFormat="1" ht="15" customHeight="1">
      <c r="B299" s="65"/>
      <c r="D299" s="67"/>
      <c r="E299" s="209"/>
      <c r="F299" s="69"/>
      <c r="G299" s="67"/>
      <c r="H299" s="67"/>
      <c r="I299" s="70"/>
    </row>
    <row r="300" spans="2:9" s="66" customFormat="1" ht="15" customHeight="1">
      <c r="B300" s="65"/>
      <c r="D300" s="67"/>
      <c r="E300" s="209"/>
      <c r="F300" s="69"/>
      <c r="G300" s="67"/>
      <c r="H300" s="67"/>
      <c r="I300" s="70"/>
    </row>
    <row r="301" spans="2:9" s="66" customFormat="1" ht="15" customHeight="1">
      <c r="B301" s="65"/>
      <c r="D301" s="67"/>
      <c r="E301" s="209"/>
      <c r="F301" s="69"/>
      <c r="G301" s="67"/>
      <c r="H301" s="67"/>
      <c r="I301" s="70"/>
    </row>
    <row r="302" spans="2:9" s="66" customFormat="1" ht="15" customHeight="1">
      <c r="B302" s="65"/>
      <c r="D302" s="67"/>
      <c r="E302" s="209"/>
      <c r="F302" s="69"/>
      <c r="G302" s="67"/>
      <c r="H302" s="67"/>
      <c r="I302" s="70"/>
    </row>
    <row r="303" spans="2:9" s="66" customFormat="1" ht="15" customHeight="1">
      <c r="B303" s="65"/>
      <c r="D303" s="67"/>
      <c r="E303" s="209"/>
      <c r="F303" s="69"/>
      <c r="G303" s="67"/>
      <c r="H303" s="67"/>
      <c r="I303" s="70"/>
    </row>
    <row r="304" spans="2:9" s="66" customFormat="1" ht="15" customHeight="1">
      <c r="B304" s="65"/>
      <c r="D304" s="67"/>
      <c r="E304" s="209"/>
      <c r="F304" s="69"/>
      <c r="G304" s="67"/>
      <c r="H304" s="67"/>
      <c r="I304" s="70"/>
    </row>
    <row r="305" spans="2:9" s="66" customFormat="1" ht="15" customHeight="1">
      <c r="B305" s="65"/>
      <c r="D305" s="67"/>
      <c r="E305" s="209"/>
      <c r="F305" s="69"/>
      <c r="G305" s="67"/>
      <c r="H305" s="67"/>
      <c r="I305" s="70"/>
    </row>
    <row r="306" spans="2:9" s="66" customFormat="1" ht="15" customHeight="1">
      <c r="B306" s="65"/>
      <c r="D306" s="67"/>
      <c r="E306" s="209"/>
      <c r="F306" s="69"/>
      <c r="G306" s="67"/>
      <c r="H306" s="67"/>
      <c r="I306" s="70"/>
    </row>
    <row r="307" spans="2:9" s="66" customFormat="1" ht="15" customHeight="1">
      <c r="B307" s="65"/>
      <c r="D307" s="67"/>
      <c r="E307" s="209"/>
      <c r="F307" s="69"/>
      <c r="G307" s="67"/>
      <c r="H307" s="67"/>
      <c r="I307" s="70"/>
    </row>
    <row r="308" spans="2:9" s="66" customFormat="1" ht="15" customHeight="1">
      <c r="B308" s="65"/>
      <c r="D308" s="67"/>
      <c r="E308" s="209"/>
      <c r="F308" s="69"/>
      <c r="G308" s="67"/>
      <c r="H308" s="67"/>
      <c r="I308" s="70"/>
    </row>
    <row r="309" spans="2:9" s="66" customFormat="1" ht="15" customHeight="1">
      <c r="B309" s="65"/>
      <c r="D309" s="67"/>
      <c r="E309" s="209"/>
      <c r="F309" s="69"/>
      <c r="G309" s="67"/>
      <c r="H309" s="67"/>
      <c r="I309" s="70"/>
    </row>
    <row r="310" spans="2:9" s="66" customFormat="1" ht="15" customHeight="1">
      <c r="B310" s="65"/>
      <c r="D310" s="67"/>
      <c r="E310" s="209"/>
      <c r="F310" s="69"/>
      <c r="G310" s="67"/>
      <c r="H310" s="67"/>
      <c r="I310" s="70"/>
    </row>
    <row r="311" spans="2:9" s="66" customFormat="1" ht="15" customHeight="1">
      <c r="B311" s="65"/>
      <c r="D311" s="67"/>
      <c r="E311" s="209"/>
      <c r="F311" s="69"/>
      <c r="G311" s="67"/>
      <c r="H311" s="67"/>
      <c r="I311" s="70"/>
    </row>
    <row r="312" spans="2:9" s="66" customFormat="1" ht="15" customHeight="1">
      <c r="B312" s="65"/>
      <c r="D312" s="67"/>
      <c r="E312" s="209"/>
      <c r="F312" s="69"/>
      <c r="G312" s="67"/>
      <c r="H312" s="67"/>
      <c r="I312" s="70"/>
    </row>
    <row r="313" spans="2:9" s="66" customFormat="1" ht="15" customHeight="1">
      <c r="B313" s="65"/>
      <c r="D313" s="67"/>
      <c r="E313" s="209"/>
      <c r="F313" s="69"/>
      <c r="G313" s="67"/>
      <c r="H313" s="67"/>
      <c r="I313" s="70"/>
    </row>
    <row r="314" spans="2:9" s="66" customFormat="1" ht="15" customHeight="1">
      <c r="B314" s="65"/>
      <c r="D314" s="67"/>
      <c r="E314" s="209"/>
      <c r="F314" s="69"/>
      <c r="G314" s="67"/>
      <c r="H314" s="67"/>
      <c r="I314" s="70"/>
    </row>
    <row r="315" spans="2:9" s="66" customFormat="1" ht="15" customHeight="1">
      <c r="B315" s="65"/>
      <c r="D315" s="67"/>
      <c r="E315" s="209"/>
      <c r="F315" s="69"/>
      <c r="G315" s="67"/>
      <c r="H315" s="67"/>
      <c r="I315" s="70"/>
    </row>
    <row r="316" spans="2:9" s="66" customFormat="1" ht="15" customHeight="1">
      <c r="B316" s="65"/>
      <c r="D316" s="67"/>
      <c r="E316" s="209"/>
      <c r="F316" s="69"/>
      <c r="G316" s="67"/>
      <c r="H316" s="67"/>
      <c r="I316" s="70"/>
    </row>
    <row r="317" spans="2:9" s="66" customFormat="1" ht="15" customHeight="1">
      <c r="B317" s="65"/>
      <c r="D317" s="67"/>
      <c r="E317" s="209"/>
      <c r="F317" s="69"/>
      <c r="G317" s="67"/>
      <c r="H317" s="67"/>
      <c r="I317" s="70"/>
    </row>
    <row r="318" spans="2:9" s="66" customFormat="1" ht="15" customHeight="1">
      <c r="B318" s="65"/>
      <c r="D318" s="67"/>
      <c r="E318" s="209"/>
      <c r="F318" s="69"/>
      <c r="G318" s="67"/>
      <c r="H318" s="67"/>
      <c r="I318" s="70"/>
    </row>
    <row r="319" spans="2:9" s="66" customFormat="1" ht="15" customHeight="1">
      <c r="B319" s="65"/>
      <c r="D319" s="67"/>
      <c r="E319" s="209"/>
      <c r="F319" s="69"/>
      <c r="G319" s="67"/>
      <c r="H319" s="67"/>
      <c r="I319" s="70"/>
    </row>
    <row r="320" spans="2:9" s="66" customFormat="1" ht="15" customHeight="1">
      <c r="B320" s="65"/>
      <c r="D320" s="67"/>
      <c r="E320" s="209"/>
      <c r="F320" s="69"/>
      <c r="G320" s="67"/>
      <c r="H320" s="67"/>
      <c r="I320" s="70"/>
    </row>
    <row r="321" spans="2:9" s="66" customFormat="1" ht="15" customHeight="1">
      <c r="B321" s="65"/>
      <c r="D321" s="67"/>
      <c r="E321" s="209"/>
      <c r="F321" s="69"/>
      <c r="G321" s="67"/>
      <c r="H321" s="67"/>
      <c r="I321" s="70"/>
    </row>
    <row r="322" spans="2:9" s="66" customFormat="1" ht="15" customHeight="1">
      <c r="B322" s="65"/>
      <c r="D322" s="67"/>
      <c r="E322" s="209"/>
      <c r="F322" s="69"/>
      <c r="G322" s="67"/>
      <c r="H322" s="67"/>
      <c r="I322" s="70"/>
    </row>
    <row r="323" spans="2:9" s="66" customFormat="1" ht="15" customHeight="1">
      <c r="B323" s="65"/>
      <c r="D323" s="67"/>
      <c r="E323" s="209"/>
      <c r="F323" s="69"/>
      <c r="G323" s="67"/>
      <c r="H323" s="67"/>
      <c r="I323" s="70"/>
    </row>
    <row r="324" spans="2:9" s="66" customFormat="1" ht="15" customHeight="1">
      <c r="B324" s="65"/>
      <c r="D324" s="67"/>
      <c r="E324" s="209"/>
      <c r="F324" s="69"/>
      <c r="G324" s="67"/>
      <c r="H324" s="67"/>
      <c r="I324" s="70"/>
    </row>
    <row r="325" spans="2:9" s="66" customFormat="1" ht="15" customHeight="1">
      <c r="B325" s="65"/>
      <c r="D325" s="67"/>
      <c r="E325" s="209"/>
      <c r="F325" s="69"/>
      <c r="G325" s="67"/>
      <c r="H325" s="67"/>
      <c r="I325" s="70"/>
    </row>
    <row r="326" spans="2:9" s="66" customFormat="1" ht="15" customHeight="1">
      <c r="B326" s="65"/>
      <c r="D326" s="67"/>
      <c r="E326" s="209"/>
      <c r="F326" s="69"/>
      <c r="G326" s="67"/>
      <c r="H326" s="67"/>
      <c r="I326" s="70"/>
    </row>
    <row r="327" spans="2:9" s="66" customFormat="1" ht="15" customHeight="1">
      <c r="B327" s="65"/>
      <c r="D327" s="67"/>
      <c r="E327" s="209"/>
      <c r="F327" s="69"/>
      <c r="G327" s="67"/>
      <c r="H327" s="67"/>
      <c r="I327" s="70"/>
    </row>
    <row r="328" spans="2:9" s="66" customFormat="1" ht="15" customHeight="1">
      <c r="B328" s="65"/>
      <c r="D328" s="67"/>
      <c r="E328" s="209"/>
      <c r="F328" s="69"/>
      <c r="G328" s="67"/>
      <c r="H328" s="67"/>
      <c r="I328" s="70"/>
    </row>
    <row r="329" spans="2:9" s="66" customFormat="1" ht="15" customHeight="1">
      <c r="B329" s="65"/>
      <c r="D329" s="67"/>
      <c r="E329" s="209"/>
      <c r="F329" s="69"/>
      <c r="G329" s="67"/>
      <c r="H329" s="67"/>
      <c r="I329" s="70"/>
    </row>
    <row r="330" spans="2:9" s="66" customFormat="1" ht="15" customHeight="1">
      <c r="B330" s="65"/>
      <c r="D330" s="67"/>
      <c r="E330" s="209"/>
      <c r="F330" s="69"/>
      <c r="G330" s="67"/>
      <c r="H330" s="67"/>
      <c r="I330" s="70"/>
    </row>
    <row r="331" spans="2:9" s="66" customFormat="1" ht="15" customHeight="1">
      <c r="B331" s="65"/>
      <c r="D331" s="67"/>
      <c r="E331" s="209"/>
      <c r="F331" s="69"/>
      <c r="G331" s="67"/>
      <c r="H331" s="67"/>
      <c r="I331" s="70"/>
    </row>
    <row r="332" spans="2:9" s="66" customFormat="1" ht="15" customHeight="1">
      <c r="B332" s="65"/>
      <c r="D332" s="67"/>
      <c r="E332" s="209"/>
      <c r="F332" s="69"/>
      <c r="G332" s="67"/>
      <c r="H332" s="67"/>
      <c r="I332" s="70"/>
    </row>
    <row r="333" spans="2:9" s="66" customFormat="1" ht="15" customHeight="1">
      <c r="B333" s="65"/>
      <c r="D333" s="67"/>
      <c r="E333" s="209"/>
      <c r="F333" s="69"/>
      <c r="G333" s="67"/>
      <c r="H333" s="67"/>
      <c r="I333" s="70"/>
    </row>
    <row r="334" spans="2:9" s="66" customFormat="1" ht="15" customHeight="1">
      <c r="B334" s="65"/>
      <c r="D334" s="67"/>
      <c r="E334" s="209"/>
      <c r="F334" s="69"/>
      <c r="G334" s="67"/>
      <c r="H334" s="67"/>
      <c r="I334" s="70"/>
    </row>
    <row r="335" spans="2:9" s="66" customFormat="1" ht="15" customHeight="1">
      <c r="B335" s="65"/>
      <c r="D335" s="67"/>
      <c r="E335" s="209"/>
      <c r="F335" s="69"/>
      <c r="G335" s="67"/>
      <c r="H335" s="67"/>
      <c r="I335" s="70"/>
    </row>
    <row r="336" spans="2:9" s="66" customFormat="1" ht="15" customHeight="1">
      <c r="B336" s="65"/>
      <c r="D336" s="67"/>
      <c r="E336" s="209"/>
      <c r="F336" s="69"/>
      <c r="G336" s="67"/>
      <c r="H336" s="67"/>
      <c r="I336" s="70"/>
    </row>
    <row r="337" spans="2:9" s="66" customFormat="1" ht="15" customHeight="1">
      <c r="B337" s="65"/>
      <c r="D337" s="67"/>
      <c r="E337" s="209"/>
      <c r="F337" s="69"/>
      <c r="G337" s="67"/>
      <c r="H337" s="67"/>
      <c r="I337" s="70"/>
    </row>
    <row r="338" spans="2:9" s="66" customFormat="1" ht="15" customHeight="1">
      <c r="B338" s="65"/>
      <c r="D338" s="67"/>
      <c r="E338" s="209"/>
      <c r="F338" s="69"/>
      <c r="G338" s="67"/>
      <c r="H338" s="67"/>
      <c r="I338" s="70"/>
    </row>
    <row r="339" spans="2:9" s="66" customFormat="1" ht="15" customHeight="1">
      <c r="B339" s="65"/>
      <c r="D339" s="67"/>
      <c r="E339" s="209"/>
      <c r="F339" s="69"/>
      <c r="G339" s="67"/>
      <c r="H339" s="67"/>
      <c r="I339" s="70"/>
    </row>
    <row r="340" spans="2:9" s="66" customFormat="1" ht="15" customHeight="1">
      <c r="B340" s="65"/>
      <c r="D340" s="67"/>
      <c r="E340" s="209"/>
      <c r="F340" s="69"/>
      <c r="G340" s="67"/>
      <c r="H340" s="67"/>
      <c r="I340" s="70"/>
    </row>
    <row r="341" spans="2:9" s="66" customFormat="1" ht="15" customHeight="1">
      <c r="B341" s="65"/>
      <c r="D341" s="67"/>
      <c r="E341" s="209"/>
      <c r="F341" s="69"/>
      <c r="G341" s="67"/>
      <c r="H341" s="67"/>
      <c r="I341" s="70"/>
    </row>
    <row r="342" spans="2:9" s="66" customFormat="1" ht="15" customHeight="1">
      <c r="B342" s="65"/>
      <c r="D342" s="67"/>
      <c r="E342" s="209"/>
      <c r="F342" s="69"/>
      <c r="G342" s="67"/>
      <c r="H342" s="67"/>
      <c r="I342" s="70"/>
    </row>
    <row r="343" spans="2:9" s="66" customFormat="1" ht="15" customHeight="1">
      <c r="B343" s="65"/>
      <c r="D343" s="67"/>
      <c r="E343" s="209"/>
      <c r="F343" s="69"/>
      <c r="G343" s="67"/>
      <c r="H343" s="67"/>
      <c r="I343" s="70"/>
    </row>
    <row r="344" spans="2:9" s="66" customFormat="1" ht="15" customHeight="1">
      <c r="B344" s="65"/>
      <c r="D344" s="67"/>
      <c r="E344" s="209"/>
      <c r="F344" s="69"/>
      <c r="G344" s="67"/>
      <c r="H344" s="67"/>
      <c r="I344" s="70"/>
    </row>
    <row r="345" spans="2:9" s="66" customFormat="1" ht="15" customHeight="1">
      <c r="B345" s="65"/>
      <c r="D345" s="67"/>
      <c r="E345" s="209"/>
      <c r="F345" s="69"/>
      <c r="G345" s="67"/>
      <c r="H345" s="67"/>
      <c r="I345" s="70"/>
    </row>
    <row r="346" spans="2:9" s="66" customFormat="1" ht="15" customHeight="1">
      <c r="B346" s="65"/>
      <c r="D346" s="67"/>
      <c r="E346" s="209"/>
      <c r="F346" s="69"/>
      <c r="G346" s="67"/>
      <c r="H346" s="67"/>
      <c r="I346" s="70"/>
    </row>
    <row r="347" spans="2:9" s="66" customFormat="1" ht="15" customHeight="1">
      <c r="B347" s="65"/>
      <c r="D347" s="67"/>
      <c r="E347" s="209"/>
      <c r="F347" s="69"/>
      <c r="G347" s="67"/>
      <c r="H347" s="67"/>
      <c r="I347" s="70"/>
    </row>
    <row r="348" spans="2:9" s="66" customFormat="1" ht="15" customHeight="1">
      <c r="B348" s="65"/>
      <c r="D348" s="67"/>
      <c r="E348" s="209"/>
      <c r="F348" s="69"/>
      <c r="G348" s="67"/>
      <c r="H348" s="67"/>
      <c r="I348" s="70"/>
    </row>
    <row r="349" spans="2:9" s="66" customFormat="1" ht="15" customHeight="1">
      <c r="B349" s="65"/>
      <c r="D349" s="67"/>
      <c r="E349" s="209"/>
      <c r="F349" s="69"/>
      <c r="G349" s="67"/>
      <c r="H349" s="67"/>
      <c r="I349" s="70"/>
    </row>
    <row r="350" spans="2:9" s="66" customFormat="1" ht="15" customHeight="1">
      <c r="B350" s="65"/>
      <c r="D350" s="67"/>
      <c r="E350" s="209"/>
      <c r="F350" s="69"/>
      <c r="G350" s="67"/>
      <c r="H350" s="67"/>
      <c r="I350" s="70"/>
    </row>
    <row r="351" spans="2:9" s="66" customFormat="1" ht="15" customHeight="1">
      <c r="B351" s="65"/>
      <c r="D351" s="67"/>
      <c r="E351" s="209"/>
      <c r="F351" s="69"/>
      <c r="G351" s="67"/>
      <c r="H351" s="67"/>
      <c r="I351" s="70"/>
    </row>
    <row r="352" spans="2:9" s="66" customFormat="1" ht="15" customHeight="1">
      <c r="B352" s="65"/>
      <c r="D352" s="67"/>
      <c r="E352" s="209"/>
      <c r="F352" s="69"/>
      <c r="G352" s="67"/>
      <c r="H352" s="67"/>
      <c r="I352" s="70"/>
    </row>
    <row r="353" spans="2:9" s="66" customFormat="1" ht="15" customHeight="1">
      <c r="B353" s="65"/>
      <c r="D353" s="67"/>
      <c r="E353" s="209"/>
      <c r="F353" s="69"/>
      <c r="G353" s="67"/>
      <c r="H353" s="67"/>
      <c r="I353" s="70"/>
    </row>
    <row r="354" spans="2:9" s="66" customFormat="1" ht="15" customHeight="1">
      <c r="B354" s="65"/>
      <c r="D354" s="67"/>
      <c r="E354" s="209"/>
      <c r="F354" s="69"/>
      <c r="G354" s="67"/>
      <c r="H354" s="67"/>
      <c r="I354" s="70"/>
    </row>
    <row r="355" spans="2:9" s="66" customFormat="1" ht="15" customHeight="1">
      <c r="B355" s="65"/>
      <c r="D355" s="67"/>
      <c r="E355" s="209"/>
      <c r="F355" s="69"/>
      <c r="G355" s="67"/>
      <c r="H355" s="67"/>
      <c r="I355" s="70"/>
    </row>
    <row r="356" spans="2:9" s="66" customFormat="1" ht="15" customHeight="1">
      <c r="B356" s="65"/>
      <c r="D356" s="67"/>
      <c r="E356" s="209"/>
      <c r="F356" s="69"/>
      <c r="G356" s="67"/>
      <c r="H356" s="67"/>
      <c r="I356" s="70"/>
    </row>
    <row r="357" spans="2:9" s="66" customFormat="1" ht="15" customHeight="1">
      <c r="B357" s="65"/>
      <c r="D357" s="67"/>
      <c r="E357" s="209"/>
      <c r="F357" s="69"/>
      <c r="G357" s="67"/>
      <c r="H357" s="67"/>
      <c r="I357" s="70"/>
    </row>
    <row r="358" spans="2:9" s="66" customFormat="1" ht="15" customHeight="1">
      <c r="B358" s="65"/>
      <c r="D358" s="67"/>
      <c r="E358" s="209"/>
      <c r="F358" s="69"/>
      <c r="G358" s="67"/>
      <c r="H358" s="67"/>
      <c r="I358" s="70"/>
    </row>
    <row r="359" spans="2:9" s="66" customFormat="1" ht="15" customHeight="1">
      <c r="B359" s="65"/>
      <c r="D359" s="67"/>
      <c r="E359" s="209"/>
      <c r="F359" s="69"/>
      <c r="G359" s="67"/>
      <c r="H359" s="67"/>
      <c r="I359" s="70"/>
    </row>
    <row r="360" spans="2:9" s="66" customFormat="1" ht="15" customHeight="1">
      <c r="B360" s="65"/>
      <c r="D360" s="67"/>
      <c r="E360" s="209"/>
      <c r="F360" s="69"/>
      <c r="G360" s="67"/>
      <c r="H360" s="67"/>
      <c r="I360" s="70"/>
    </row>
    <row r="361" spans="2:9" s="66" customFormat="1" ht="15" customHeight="1">
      <c r="B361" s="65"/>
      <c r="D361" s="67"/>
      <c r="E361" s="209"/>
      <c r="F361" s="69"/>
      <c r="G361" s="67"/>
      <c r="H361" s="67"/>
      <c r="I361" s="70"/>
    </row>
    <row r="362" spans="2:9" s="66" customFormat="1" ht="15" customHeight="1">
      <c r="B362" s="65"/>
      <c r="D362" s="67"/>
      <c r="E362" s="209"/>
      <c r="F362" s="69"/>
      <c r="G362" s="67"/>
      <c r="H362" s="67"/>
      <c r="I362" s="70"/>
    </row>
    <row r="363" spans="2:9" s="66" customFormat="1" ht="15" customHeight="1">
      <c r="B363" s="65"/>
      <c r="D363" s="67"/>
      <c r="E363" s="209"/>
      <c r="F363" s="69"/>
      <c r="G363" s="67"/>
      <c r="H363" s="67"/>
      <c r="I363" s="70"/>
    </row>
    <row r="364" spans="2:9" s="66" customFormat="1" ht="15" customHeight="1">
      <c r="B364" s="65"/>
      <c r="D364" s="67"/>
      <c r="E364" s="209"/>
      <c r="F364" s="69"/>
      <c r="G364" s="67"/>
      <c r="H364" s="67"/>
      <c r="I364" s="70"/>
    </row>
    <row r="365" spans="2:9" s="66" customFormat="1" ht="15" customHeight="1">
      <c r="B365" s="65"/>
      <c r="D365" s="67"/>
      <c r="E365" s="209"/>
      <c r="F365" s="69"/>
      <c r="G365" s="67"/>
      <c r="H365" s="67"/>
      <c r="I365" s="70"/>
    </row>
    <row r="366" spans="2:9" s="66" customFormat="1" ht="15" customHeight="1">
      <c r="B366" s="65"/>
      <c r="D366" s="67"/>
      <c r="E366" s="209"/>
      <c r="F366" s="69"/>
      <c r="G366" s="67"/>
      <c r="H366" s="67"/>
      <c r="I366" s="70"/>
    </row>
    <row r="367" spans="2:9" s="66" customFormat="1" ht="15" customHeight="1">
      <c r="B367" s="65"/>
      <c r="D367" s="67"/>
      <c r="E367" s="209"/>
      <c r="F367" s="69"/>
      <c r="G367" s="67"/>
      <c r="H367" s="67"/>
      <c r="I367" s="70"/>
    </row>
    <row r="368" spans="2:9" s="66" customFormat="1" ht="15" customHeight="1">
      <c r="B368" s="65"/>
      <c r="D368" s="67"/>
      <c r="E368" s="209"/>
      <c r="F368" s="69"/>
      <c r="G368" s="67"/>
      <c r="H368" s="67"/>
      <c r="I368" s="70"/>
    </row>
    <row r="369" spans="2:9" s="66" customFormat="1" ht="15" customHeight="1">
      <c r="B369" s="65"/>
      <c r="D369" s="67"/>
      <c r="E369" s="209"/>
      <c r="F369" s="69"/>
      <c r="G369" s="67"/>
      <c r="H369" s="67"/>
      <c r="I369" s="70"/>
    </row>
    <row r="370" spans="2:9" s="66" customFormat="1" ht="15" customHeight="1">
      <c r="B370" s="65"/>
      <c r="D370" s="67"/>
      <c r="E370" s="209"/>
      <c r="F370" s="69"/>
      <c r="G370" s="67"/>
      <c r="H370" s="67"/>
      <c r="I370" s="70"/>
    </row>
    <row r="371" spans="2:9" s="66" customFormat="1" ht="15" customHeight="1">
      <c r="B371" s="65"/>
      <c r="D371" s="67"/>
      <c r="E371" s="209"/>
      <c r="F371" s="69"/>
      <c r="G371" s="67"/>
      <c r="H371" s="67"/>
      <c r="I371" s="70"/>
    </row>
    <row r="372" spans="2:9" s="66" customFormat="1" ht="15" customHeight="1">
      <c r="B372" s="65"/>
      <c r="D372" s="67"/>
      <c r="E372" s="209"/>
      <c r="F372" s="69"/>
      <c r="G372" s="67"/>
      <c r="H372" s="67"/>
      <c r="I372" s="70"/>
    </row>
    <row r="373" spans="2:9" s="66" customFormat="1" ht="15" customHeight="1">
      <c r="B373" s="65"/>
      <c r="D373" s="67"/>
      <c r="E373" s="209"/>
      <c r="F373" s="69"/>
      <c r="G373" s="67"/>
      <c r="H373" s="67"/>
      <c r="I373" s="70"/>
    </row>
    <row r="374" spans="2:9" s="66" customFormat="1" ht="15" customHeight="1">
      <c r="B374" s="65"/>
      <c r="D374" s="67"/>
      <c r="E374" s="209"/>
      <c r="F374" s="69"/>
      <c r="G374" s="67"/>
      <c r="H374" s="67"/>
      <c r="I374" s="70"/>
    </row>
    <row r="375" spans="2:9" s="66" customFormat="1" ht="15" customHeight="1">
      <c r="B375" s="65"/>
      <c r="D375" s="67"/>
      <c r="E375" s="209"/>
      <c r="F375" s="69"/>
      <c r="G375" s="67"/>
      <c r="H375" s="67"/>
      <c r="I375" s="70"/>
    </row>
    <row r="376" spans="2:9" s="66" customFormat="1" ht="15" customHeight="1">
      <c r="B376" s="65"/>
      <c r="D376" s="67"/>
      <c r="E376" s="209"/>
      <c r="F376" s="69"/>
      <c r="G376" s="67"/>
      <c r="H376" s="67"/>
      <c r="I376" s="70"/>
    </row>
    <row r="377" spans="2:9" s="66" customFormat="1" ht="15" customHeight="1">
      <c r="B377" s="65"/>
      <c r="D377" s="67"/>
      <c r="E377" s="209"/>
      <c r="F377" s="69"/>
      <c r="G377" s="67"/>
      <c r="H377" s="67"/>
      <c r="I377" s="70"/>
    </row>
    <row r="378" spans="2:9" s="66" customFormat="1" ht="15" customHeight="1">
      <c r="B378" s="65"/>
      <c r="D378" s="67"/>
      <c r="E378" s="209"/>
      <c r="F378" s="69"/>
      <c r="G378" s="67"/>
      <c r="H378" s="67"/>
      <c r="I378" s="70"/>
    </row>
    <row r="379" spans="2:9" s="66" customFormat="1" ht="15" customHeight="1">
      <c r="B379" s="65"/>
      <c r="D379" s="67"/>
      <c r="E379" s="209"/>
      <c r="F379" s="69"/>
      <c r="G379" s="67"/>
      <c r="H379" s="67"/>
      <c r="I379" s="70"/>
    </row>
    <row r="380" spans="2:9" s="66" customFormat="1" ht="15" customHeight="1">
      <c r="B380" s="65"/>
      <c r="D380" s="67"/>
      <c r="E380" s="209"/>
      <c r="F380" s="69"/>
      <c r="G380" s="67"/>
      <c r="H380" s="67"/>
      <c r="I380" s="70"/>
    </row>
    <row r="381" spans="2:9" s="66" customFormat="1" ht="15" customHeight="1">
      <c r="B381" s="65"/>
      <c r="D381" s="67"/>
      <c r="E381" s="209"/>
      <c r="F381" s="69"/>
      <c r="G381" s="67"/>
      <c r="H381" s="67"/>
      <c r="I381" s="70"/>
    </row>
    <row r="382" spans="2:9" s="66" customFormat="1" ht="15" customHeight="1">
      <c r="B382" s="65"/>
      <c r="D382" s="67"/>
      <c r="E382" s="209"/>
      <c r="F382" s="69"/>
      <c r="G382" s="67"/>
      <c r="H382" s="67"/>
      <c r="I382" s="70"/>
    </row>
    <row r="383" spans="2:9" s="66" customFormat="1" ht="15" customHeight="1">
      <c r="B383" s="65"/>
      <c r="D383" s="67"/>
      <c r="E383" s="209"/>
      <c r="F383" s="69"/>
      <c r="G383" s="67"/>
      <c r="H383" s="67"/>
      <c r="I383" s="70"/>
    </row>
    <row r="384" spans="2:9" s="66" customFormat="1" ht="15" customHeight="1">
      <c r="B384" s="65"/>
      <c r="D384" s="67"/>
      <c r="E384" s="209"/>
      <c r="F384" s="69"/>
      <c r="G384" s="67"/>
      <c r="H384" s="67"/>
      <c r="I384" s="70"/>
    </row>
    <row r="385" spans="2:9" s="66" customFormat="1" ht="15" customHeight="1">
      <c r="B385" s="65"/>
      <c r="D385" s="67"/>
      <c r="E385" s="209"/>
      <c r="F385" s="69"/>
      <c r="G385" s="67"/>
      <c r="H385" s="67"/>
      <c r="I385" s="70"/>
    </row>
    <row r="386" spans="2:9" s="66" customFormat="1" ht="15" customHeight="1">
      <c r="B386" s="65"/>
      <c r="D386" s="67"/>
      <c r="E386" s="209"/>
      <c r="F386" s="69"/>
      <c r="G386" s="67"/>
      <c r="H386" s="67"/>
      <c r="I386" s="70"/>
    </row>
    <row r="387" spans="2:9" s="66" customFormat="1" ht="15" customHeight="1">
      <c r="B387" s="65"/>
      <c r="D387" s="67"/>
      <c r="E387" s="209"/>
      <c r="F387" s="69"/>
      <c r="G387" s="67"/>
      <c r="H387" s="67"/>
      <c r="I387" s="70"/>
    </row>
    <row r="388" spans="2:9" s="66" customFormat="1" ht="15" customHeight="1">
      <c r="B388" s="65"/>
      <c r="D388" s="67"/>
      <c r="E388" s="209"/>
      <c r="F388" s="69"/>
      <c r="G388" s="67"/>
      <c r="H388" s="67"/>
      <c r="I388" s="70"/>
    </row>
    <row r="389" spans="2:9" s="66" customFormat="1" ht="15" customHeight="1">
      <c r="B389" s="65"/>
      <c r="D389" s="67"/>
      <c r="E389" s="209"/>
      <c r="F389" s="69"/>
      <c r="G389" s="67"/>
      <c r="H389" s="67"/>
      <c r="I389" s="70"/>
    </row>
    <row r="390" spans="2:9" s="66" customFormat="1" ht="15" customHeight="1">
      <c r="B390" s="65"/>
      <c r="D390" s="67"/>
      <c r="E390" s="209"/>
      <c r="F390" s="69"/>
      <c r="G390" s="67"/>
      <c r="H390" s="67"/>
      <c r="I390" s="70"/>
    </row>
    <row r="391" spans="2:9" s="66" customFormat="1" ht="15" customHeight="1">
      <c r="B391" s="65"/>
      <c r="D391" s="67"/>
      <c r="E391" s="209"/>
      <c r="F391" s="69"/>
      <c r="G391" s="67"/>
      <c r="H391" s="67"/>
      <c r="I391" s="70"/>
    </row>
    <row r="392" spans="2:9" s="66" customFormat="1" ht="15" customHeight="1">
      <c r="B392" s="65"/>
      <c r="D392" s="67"/>
      <c r="E392" s="209"/>
      <c r="F392" s="69"/>
      <c r="G392" s="67"/>
      <c r="H392" s="67"/>
      <c r="I392" s="70"/>
    </row>
    <row r="393" spans="2:9" s="66" customFormat="1" ht="15" customHeight="1">
      <c r="B393" s="65"/>
      <c r="D393" s="67"/>
      <c r="E393" s="209"/>
      <c r="F393" s="69"/>
      <c r="G393" s="67"/>
      <c r="H393" s="67"/>
      <c r="I393" s="70"/>
    </row>
    <row r="394" spans="2:9" s="66" customFormat="1" ht="15" customHeight="1">
      <c r="B394" s="65"/>
      <c r="D394" s="67"/>
      <c r="E394" s="209"/>
      <c r="F394" s="69"/>
      <c r="G394" s="67"/>
      <c r="H394" s="67"/>
      <c r="I394" s="70"/>
    </row>
    <row r="395" spans="2:9" s="66" customFormat="1" ht="15" customHeight="1">
      <c r="B395" s="65"/>
      <c r="D395" s="67"/>
      <c r="E395" s="209"/>
      <c r="F395" s="69"/>
      <c r="G395" s="67"/>
      <c r="H395" s="67"/>
      <c r="I395" s="70"/>
    </row>
    <row r="396" spans="2:9" s="66" customFormat="1" ht="15" customHeight="1">
      <c r="B396" s="65"/>
      <c r="D396" s="67"/>
      <c r="E396" s="209"/>
      <c r="F396" s="69"/>
      <c r="G396" s="67"/>
      <c r="H396" s="67"/>
      <c r="I396" s="70"/>
    </row>
    <row r="397" spans="2:9" s="66" customFormat="1" ht="15" customHeight="1">
      <c r="B397" s="65"/>
      <c r="D397" s="67"/>
      <c r="E397" s="209"/>
      <c r="F397" s="69"/>
      <c r="G397" s="67"/>
      <c r="H397" s="67"/>
      <c r="I397" s="70"/>
    </row>
    <row r="398" spans="2:9" s="66" customFormat="1" ht="15" customHeight="1">
      <c r="B398" s="65"/>
      <c r="D398" s="67"/>
      <c r="E398" s="209"/>
      <c r="F398" s="69"/>
      <c r="G398" s="67"/>
      <c r="H398" s="67"/>
      <c r="I398" s="70"/>
    </row>
    <row r="399" spans="2:9" s="66" customFormat="1" ht="15" customHeight="1">
      <c r="B399" s="65"/>
      <c r="D399" s="67"/>
      <c r="E399" s="209"/>
      <c r="F399" s="69"/>
      <c r="G399" s="67"/>
      <c r="H399" s="67"/>
      <c r="I399" s="70"/>
    </row>
    <row r="400" spans="2:9" s="66" customFormat="1" ht="15" customHeight="1">
      <c r="B400" s="65"/>
      <c r="D400" s="67"/>
      <c r="E400" s="209"/>
      <c r="F400" s="69"/>
      <c r="G400" s="67"/>
      <c r="H400" s="67"/>
      <c r="I400" s="70"/>
    </row>
    <row r="401" spans="2:9" s="66" customFormat="1" ht="15" customHeight="1">
      <c r="B401" s="65"/>
      <c r="D401" s="67"/>
      <c r="E401" s="209"/>
      <c r="F401" s="69"/>
      <c r="G401" s="67"/>
      <c r="H401" s="67"/>
      <c r="I401" s="70"/>
    </row>
    <row r="402" spans="2:9" s="66" customFormat="1" ht="15" customHeight="1">
      <c r="B402" s="65"/>
      <c r="D402" s="67"/>
      <c r="E402" s="209"/>
      <c r="F402" s="69"/>
      <c r="G402" s="67"/>
      <c r="H402" s="67"/>
      <c r="I402" s="70"/>
    </row>
    <row r="403" spans="2:9" s="66" customFormat="1" ht="15" customHeight="1">
      <c r="B403" s="65"/>
      <c r="D403" s="67"/>
      <c r="E403" s="209"/>
      <c r="F403" s="69"/>
      <c r="G403" s="67"/>
      <c r="H403" s="67"/>
      <c r="I403" s="70"/>
    </row>
    <row r="404" spans="2:9" s="66" customFormat="1" ht="15" customHeight="1">
      <c r="B404" s="65"/>
      <c r="D404" s="67"/>
      <c r="E404" s="209"/>
      <c r="F404" s="69"/>
      <c r="G404" s="67"/>
      <c r="H404" s="67"/>
      <c r="I404" s="70"/>
    </row>
    <row r="405" spans="2:9" s="66" customFormat="1" ht="15" customHeight="1">
      <c r="B405" s="65"/>
      <c r="D405" s="67"/>
      <c r="E405" s="209"/>
      <c r="F405" s="69"/>
      <c r="G405" s="67"/>
      <c r="H405" s="67"/>
      <c r="I405" s="70"/>
    </row>
    <row r="406" spans="2:9" s="66" customFormat="1" ht="15" customHeight="1">
      <c r="B406" s="65"/>
      <c r="D406" s="67"/>
      <c r="E406" s="209"/>
      <c r="F406" s="69"/>
      <c r="G406" s="67"/>
      <c r="H406" s="67"/>
      <c r="I406" s="70"/>
    </row>
    <row r="407" spans="2:9" s="66" customFormat="1" ht="15" customHeight="1">
      <c r="B407" s="65"/>
      <c r="D407" s="67"/>
      <c r="E407" s="209"/>
      <c r="F407" s="69"/>
      <c r="G407" s="67"/>
      <c r="H407" s="67"/>
      <c r="I407" s="70"/>
    </row>
    <row r="408" spans="2:9" s="66" customFormat="1" ht="15" customHeight="1">
      <c r="B408" s="65"/>
      <c r="D408" s="67"/>
      <c r="E408" s="209"/>
      <c r="F408" s="69"/>
      <c r="G408" s="67"/>
      <c r="H408" s="67"/>
      <c r="I408" s="70"/>
    </row>
    <row r="409" spans="2:9" s="66" customFormat="1" ht="15" customHeight="1">
      <c r="B409" s="65"/>
      <c r="D409" s="67"/>
      <c r="E409" s="209"/>
      <c r="F409" s="69"/>
      <c r="G409" s="67"/>
      <c r="H409" s="67"/>
      <c r="I409" s="70"/>
    </row>
    <row r="410" spans="2:9" s="66" customFormat="1" ht="15" customHeight="1">
      <c r="B410" s="65"/>
      <c r="D410" s="67"/>
      <c r="E410" s="209"/>
      <c r="F410" s="69"/>
      <c r="G410" s="67"/>
      <c r="H410" s="67"/>
      <c r="I410" s="70"/>
    </row>
    <row r="411" spans="2:9" s="66" customFormat="1" ht="15" customHeight="1">
      <c r="B411" s="65"/>
      <c r="D411" s="67"/>
      <c r="E411" s="209"/>
      <c r="F411" s="69"/>
      <c r="G411" s="67"/>
      <c r="H411" s="67"/>
      <c r="I411" s="70"/>
    </row>
    <row r="412" spans="2:9" s="66" customFormat="1" ht="15" customHeight="1">
      <c r="B412" s="65"/>
      <c r="D412" s="67"/>
      <c r="E412" s="209"/>
      <c r="F412" s="69"/>
      <c r="G412" s="67"/>
      <c r="H412" s="67"/>
      <c r="I412" s="70"/>
    </row>
    <row r="413" spans="2:9" s="66" customFormat="1" ht="15" customHeight="1">
      <c r="B413" s="65"/>
      <c r="D413" s="67"/>
      <c r="E413" s="209"/>
      <c r="F413" s="69"/>
      <c r="G413" s="67"/>
      <c r="H413" s="67"/>
      <c r="I413" s="70"/>
    </row>
    <row r="414" spans="2:9" s="66" customFormat="1" ht="15" customHeight="1">
      <c r="B414" s="65"/>
      <c r="D414" s="67"/>
      <c r="E414" s="209"/>
      <c r="F414" s="69"/>
      <c r="G414" s="67"/>
      <c r="H414" s="67"/>
      <c r="I414" s="70"/>
    </row>
    <row r="415" spans="2:9" s="66" customFormat="1" ht="15" customHeight="1">
      <c r="B415" s="65"/>
      <c r="D415" s="67"/>
      <c r="E415" s="209"/>
      <c r="F415" s="69"/>
      <c r="G415" s="67"/>
      <c r="H415" s="67"/>
      <c r="I415" s="70"/>
    </row>
    <row r="416" spans="2:9" s="66" customFormat="1" ht="15" customHeight="1">
      <c r="B416" s="65"/>
      <c r="D416" s="67"/>
      <c r="E416" s="209"/>
      <c r="F416" s="69"/>
      <c r="G416" s="67"/>
      <c r="H416" s="67"/>
      <c r="I416" s="70"/>
    </row>
    <row r="417" spans="2:9" s="66" customFormat="1" ht="15" customHeight="1">
      <c r="B417" s="65"/>
      <c r="D417" s="67"/>
      <c r="E417" s="209"/>
      <c r="F417" s="69"/>
      <c r="G417" s="67"/>
      <c r="H417" s="67"/>
      <c r="I417" s="70"/>
    </row>
    <row r="418" spans="2:9" s="66" customFormat="1" ht="15" customHeight="1">
      <c r="B418" s="65"/>
      <c r="D418" s="67"/>
      <c r="E418" s="209"/>
      <c r="F418" s="69"/>
      <c r="G418" s="67"/>
      <c r="H418" s="67"/>
      <c r="I418" s="70"/>
    </row>
    <row r="419" spans="2:9" s="66" customFormat="1" ht="15" customHeight="1">
      <c r="B419" s="65"/>
      <c r="D419" s="67"/>
      <c r="E419" s="209"/>
      <c r="F419" s="69"/>
      <c r="G419" s="67"/>
      <c r="H419" s="67"/>
      <c r="I419" s="70"/>
    </row>
    <row r="420" spans="2:9" s="66" customFormat="1" ht="15" customHeight="1">
      <c r="B420" s="65"/>
      <c r="D420" s="67"/>
      <c r="E420" s="209"/>
      <c r="F420" s="69"/>
      <c r="G420" s="67"/>
      <c r="H420" s="67"/>
      <c r="I420" s="70"/>
    </row>
    <row r="421" spans="2:9" s="66" customFormat="1" ht="15" customHeight="1">
      <c r="B421" s="65"/>
      <c r="D421" s="67"/>
      <c r="E421" s="209"/>
      <c r="F421" s="69"/>
      <c r="G421" s="67"/>
      <c r="H421" s="67"/>
      <c r="I421" s="70"/>
    </row>
    <row r="422" spans="2:9" s="66" customFormat="1" ht="15" customHeight="1">
      <c r="B422" s="65"/>
      <c r="D422" s="67"/>
      <c r="E422" s="209"/>
      <c r="F422" s="69"/>
      <c r="G422" s="67"/>
      <c r="H422" s="67"/>
      <c r="I422" s="70"/>
    </row>
    <row r="423" spans="2:9" s="66" customFormat="1" ht="15" customHeight="1">
      <c r="B423" s="65"/>
      <c r="D423" s="67"/>
      <c r="E423" s="209"/>
      <c r="F423" s="69"/>
      <c r="G423" s="67"/>
      <c r="H423" s="67"/>
      <c r="I423" s="70"/>
    </row>
    <row r="424" spans="2:9" s="66" customFormat="1" ht="15" customHeight="1">
      <c r="B424" s="65"/>
      <c r="D424" s="67"/>
      <c r="E424" s="209"/>
      <c r="F424" s="69"/>
      <c r="G424" s="67"/>
      <c r="H424" s="67"/>
      <c r="I424" s="70"/>
    </row>
    <row r="425" spans="2:9" s="66" customFormat="1" ht="15" customHeight="1">
      <c r="B425" s="65"/>
      <c r="D425" s="67"/>
      <c r="E425" s="209"/>
      <c r="F425" s="69"/>
      <c r="G425" s="67"/>
      <c r="H425" s="67"/>
      <c r="I425" s="70"/>
    </row>
    <row r="426" spans="2:9" s="66" customFormat="1" ht="15" customHeight="1">
      <c r="B426" s="65"/>
      <c r="D426" s="67"/>
      <c r="E426" s="209"/>
      <c r="F426" s="69"/>
      <c r="G426" s="67"/>
      <c r="H426" s="67"/>
      <c r="I426" s="70"/>
    </row>
    <row r="427" spans="2:9" s="66" customFormat="1" ht="15" customHeight="1">
      <c r="B427" s="65"/>
      <c r="D427" s="67"/>
      <c r="E427" s="209"/>
      <c r="F427" s="69"/>
      <c r="G427" s="67"/>
      <c r="H427" s="67"/>
      <c r="I427" s="70"/>
    </row>
    <row r="428" spans="2:9" s="66" customFormat="1" ht="15" customHeight="1">
      <c r="B428" s="65"/>
      <c r="D428" s="67"/>
      <c r="E428" s="209"/>
      <c r="F428" s="69"/>
      <c r="G428" s="67"/>
      <c r="H428" s="67"/>
      <c r="I428" s="70"/>
    </row>
    <row r="429" spans="2:9" s="66" customFormat="1" ht="15" customHeight="1">
      <c r="B429" s="65"/>
      <c r="D429" s="67"/>
      <c r="E429" s="209"/>
      <c r="F429" s="69"/>
      <c r="G429" s="67"/>
      <c r="H429" s="67"/>
      <c r="I429" s="70"/>
    </row>
    <row r="430" spans="2:9" s="66" customFormat="1" ht="15" customHeight="1">
      <c r="B430" s="65"/>
      <c r="D430" s="67"/>
      <c r="E430" s="209"/>
      <c r="F430" s="69"/>
      <c r="G430" s="67"/>
      <c r="H430" s="67"/>
      <c r="I430" s="70"/>
    </row>
    <row r="431" spans="2:9" s="66" customFormat="1" ht="15" customHeight="1">
      <c r="B431" s="65"/>
      <c r="D431" s="67"/>
      <c r="E431" s="209"/>
      <c r="F431" s="69"/>
      <c r="G431" s="67"/>
      <c r="H431" s="67"/>
      <c r="I431" s="70"/>
    </row>
    <row r="432" spans="2:9" s="66" customFormat="1" ht="15" customHeight="1">
      <c r="B432" s="65"/>
      <c r="D432" s="67"/>
      <c r="E432" s="209"/>
      <c r="F432" s="69"/>
      <c r="G432" s="67"/>
      <c r="H432" s="67"/>
      <c r="I432" s="70"/>
    </row>
    <row r="433" spans="2:9" s="66" customFormat="1" ht="15" customHeight="1">
      <c r="B433" s="65"/>
      <c r="D433" s="67"/>
      <c r="E433" s="209"/>
      <c r="F433" s="69"/>
      <c r="G433" s="67"/>
      <c r="H433" s="67"/>
      <c r="I433" s="70"/>
    </row>
    <row r="434" spans="2:9" s="66" customFormat="1" ht="15" customHeight="1">
      <c r="B434" s="65"/>
      <c r="D434" s="67"/>
      <c r="E434" s="209"/>
      <c r="F434" s="69"/>
      <c r="G434" s="67"/>
      <c r="H434" s="67"/>
      <c r="I434" s="70"/>
    </row>
    <row r="435" spans="2:9" s="66" customFormat="1" ht="15" customHeight="1">
      <c r="B435" s="65"/>
      <c r="D435" s="67"/>
      <c r="E435" s="209"/>
      <c r="F435" s="69"/>
      <c r="G435" s="67"/>
      <c r="H435" s="67"/>
      <c r="I435" s="70"/>
    </row>
    <row r="436" spans="2:9" s="66" customFormat="1" ht="15" customHeight="1">
      <c r="B436" s="65"/>
      <c r="D436" s="67"/>
      <c r="E436" s="209"/>
      <c r="F436" s="69"/>
      <c r="G436" s="67"/>
      <c r="H436" s="67"/>
      <c r="I436" s="70"/>
    </row>
    <row r="437" spans="2:9" s="66" customFormat="1" ht="15" customHeight="1">
      <c r="B437" s="65"/>
      <c r="D437" s="67"/>
      <c r="E437" s="209"/>
      <c r="F437" s="69"/>
      <c r="G437" s="67"/>
      <c r="H437" s="67"/>
      <c r="I437" s="70"/>
    </row>
    <row r="438" spans="2:9" s="66" customFormat="1" ht="15" customHeight="1">
      <c r="B438" s="65"/>
      <c r="D438" s="67"/>
      <c r="E438" s="209"/>
      <c r="F438" s="69"/>
      <c r="G438" s="67"/>
      <c r="H438" s="67"/>
      <c r="I438" s="70"/>
    </row>
    <row r="439" spans="2:9" s="66" customFormat="1" ht="15" customHeight="1">
      <c r="B439" s="65"/>
      <c r="D439" s="67"/>
      <c r="E439" s="209"/>
      <c r="F439" s="69"/>
      <c r="G439" s="67"/>
      <c r="H439" s="67"/>
      <c r="I439" s="70"/>
    </row>
    <row r="440" spans="2:9" s="66" customFormat="1" ht="15" customHeight="1">
      <c r="B440" s="65"/>
      <c r="D440" s="67"/>
      <c r="E440" s="209"/>
      <c r="F440" s="69"/>
      <c r="G440" s="67"/>
      <c r="H440" s="67"/>
      <c r="I440" s="70"/>
    </row>
    <row r="441" spans="2:9" s="66" customFormat="1" ht="15" customHeight="1">
      <c r="B441" s="65"/>
      <c r="D441" s="67"/>
      <c r="E441" s="209"/>
      <c r="F441" s="69"/>
      <c r="G441" s="67"/>
      <c r="H441" s="67"/>
      <c r="I441" s="70"/>
    </row>
    <row r="442" spans="2:9" s="66" customFormat="1" ht="15" customHeight="1">
      <c r="B442" s="65"/>
      <c r="D442" s="67"/>
      <c r="E442" s="209"/>
      <c r="F442" s="69"/>
      <c r="G442" s="67"/>
      <c r="H442" s="67"/>
      <c r="I442" s="70"/>
    </row>
    <row r="443" spans="2:9" s="66" customFormat="1" ht="15" customHeight="1">
      <c r="B443" s="65"/>
      <c r="D443" s="67"/>
      <c r="E443" s="209"/>
      <c r="F443" s="69"/>
      <c r="G443" s="67"/>
      <c r="H443" s="67"/>
      <c r="I443" s="70"/>
    </row>
    <row r="444" spans="2:9" s="66" customFormat="1" ht="15" customHeight="1">
      <c r="B444" s="65"/>
      <c r="D444" s="67"/>
      <c r="E444" s="209"/>
      <c r="F444" s="69"/>
      <c r="G444" s="67"/>
      <c r="H444" s="67"/>
      <c r="I444" s="70"/>
    </row>
    <row r="445" spans="2:9" s="66" customFormat="1" ht="15" customHeight="1">
      <c r="B445" s="65"/>
      <c r="D445" s="67"/>
      <c r="E445" s="209"/>
      <c r="F445" s="69"/>
      <c r="G445" s="67"/>
      <c r="H445" s="67"/>
      <c r="I445" s="70"/>
    </row>
    <row r="446" spans="2:9" s="66" customFormat="1" ht="15" customHeight="1">
      <c r="B446" s="65"/>
      <c r="D446" s="67"/>
      <c r="E446" s="209"/>
      <c r="F446" s="69"/>
      <c r="G446" s="67"/>
      <c r="H446" s="67"/>
      <c r="I446" s="70"/>
    </row>
    <row r="447" spans="2:9" s="66" customFormat="1" ht="15" customHeight="1">
      <c r="B447" s="65"/>
      <c r="D447" s="67"/>
      <c r="E447" s="209"/>
      <c r="F447" s="69"/>
      <c r="G447" s="67"/>
      <c r="H447" s="67"/>
      <c r="I447" s="70"/>
    </row>
    <row r="448" spans="2:9" s="66" customFormat="1" ht="15" customHeight="1">
      <c r="B448" s="65"/>
      <c r="D448" s="67"/>
      <c r="E448" s="209"/>
      <c r="F448" s="69"/>
      <c r="G448" s="67"/>
      <c r="H448" s="67"/>
      <c r="I448" s="70"/>
    </row>
    <row r="449" spans="2:9" s="66" customFormat="1" ht="15" customHeight="1">
      <c r="B449" s="65"/>
      <c r="D449" s="67"/>
      <c r="E449" s="209"/>
      <c r="F449" s="69"/>
      <c r="G449" s="67"/>
      <c r="H449" s="67"/>
      <c r="I449" s="70"/>
    </row>
    <row r="450" spans="2:9" s="66" customFormat="1" ht="15" customHeight="1">
      <c r="B450" s="65"/>
      <c r="D450" s="67"/>
      <c r="E450" s="209"/>
      <c r="F450" s="69"/>
      <c r="G450" s="67"/>
      <c r="H450" s="67"/>
      <c r="I450" s="70"/>
    </row>
    <row r="451" spans="2:9" s="66" customFormat="1" ht="15" customHeight="1">
      <c r="B451" s="65"/>
      <c r="D451" s="67"/>
      <c r="E451" s="209"/>
      <c r="F451" s="69"/>
      <c r="G451" s="67"/>
      <c r="H451" s="67"/>
      <c r="I451" s="70"/>
    </row>
    <row r="452" spans="2:9" s="66" customFormat="1" ht="15" customHeight="1">
      <c r="B452" s="65"/>
      <c r="D452" s="67"/>
      <c r="E452" s="209"/>
      <c r="F452" s="69"/>
      <c r="G452" s="67"/>
      <c r="H452" s="67"/>
      <c r="I452" s="70"/>
    </row>
    <row r="453" spans="2:9" s="66" customFormat="1" ht="15" customHeight="1">
      <c r="B453" s="65"/>
      <c r="D453" s="67"/>
      <c r="E453" s="209"/>
      <c r="F453" s="69"/>
      <c r="G453" s="67"/>
      <c r="H453" s="67"/>
      <c r="I453" s="70"/>
    </row>
    <row r="454" spans="2:9" s="66" customFormat="1" ht="15" customHeight="1">
      <c r="B454" s="65"/>
      <c r="D454" s="67"/>
      <c r="E454" s="209"/>
      <c r="F454" s="69"/>
      <c r="G454" s="67"/>
      <c r="H454" s="67"/>
      <c r="I454" s="70"/>
    </row>
    <row r="455" spans="2:9" s="66" customFormat="1" ht="15" customHeight="1">
      <c r="B455" s="65"/>
      <c r="D455" s="67"/>
      <c r="E455" s="209"/>
      <c r="F455" s="69"/>
      <c r="G455" s="67"/>
      <c r="H455" s="67"/>
      <c r="I455" s="70"/>
    </row>
    <row r="456" spans="2:9" s="66" customFormat="1" ht="15" customHeight="1">
      <c r="B456" s="65"/>
      <c r="D456" s="67"/>
      <c r="E456" s="209"/>
      <c r="F456" s="69"/>
      <c r="G456" s="67"/>
      <c r="H456" s="67"/>
      <c r="I456" s="70"/>
    </row>
    <row r="457" spans="2:9" s="66" customFormat="1" ht="15" customHeight="1">
      <c r="B457" s="65"/>
      <c r="D457" s="67"/>
      <c r="E457" s="209"/>
      <c r="F457" s="69"/>
      <c r="G457" s="67"/>
      <c r="H457" s="67"/>
      <c r="I457" s="70"/>
    </row>
    <row r="458" spans="2:9" s="66" customFormat="1" ht="15" customHeight="1">
      <c r="B458" s="65"/>
      <c r="D458" s="67"/>
      <c r="E458" s="209"/>
      <c r="F458" s="69"/>
      <c r="G458" s="67"/>
      <c r="H458" s="67"/>
      <c r="I458" s="70"/>
    </row>
    <row r="459" spans="2:9" s="66" customFormat="1" ht="15" customHeight="1">
      <c r="B459" s="65"/>
      <c r="D459" s="67"/>
      <c r="E459" s="209"/>
      <c r="F459" s="69"/>
      <c r="G459" s="67"/>
      <c r="H459" s="67"/>
      <c r="I459" s="70"/>
    </row>
    <row r="460" spans="2:9" s="66" customFormat="1" ht="15" customHeight="1">
      <c r="B460" s="65"/>
      <c r="D460" s="67"/>
      <c r="E460" s="209"/>
      <c r="F460" s="69"/>
      <c r="G460" s="67"/>
      <c r="H460" s="67"/>
      <c r="I460" s="70"/>
    </row>
    <row r="461" spans="2:9" s="66" customFormat="1" ht="15" customHeight="1">
      <c r="B461" s="65"/>
      <c r="D461" s="67"/>
      <c r="E461" s="209"/>
      <c r="F461" s="69"/>
      <c r="G461" s="67"/>
      <c r="H461" s="67"/>
      <c r="I461" s="70"/>
    </row>
    <row r="462" spans="2:9" s="66" customFormat="1" ht="15" customHeight="1">
      <c r="B462" s="65"/>
      <c r="D462" s="67"/>
      <c r="E462" s="209"/>
      <c r="F462" s="69"/>
      <c r="G462" s="67"/>
      <c r="H462" s="67"/>
      <c r="I462" s="70"/>
    </row>
    <row r="463" spans="2:9" s="66" customFormat="1" ht="15" customHeight="1">
      <c r="B463" s="65"/>
      <c r="D463" s="67"/>
      <c r="E463" s="209"/>
      <c r="F463" s="69"/>
      <c r="G463" s="67"/>
      <c r="H463" s="67"/>
      <c r="I463" s="70"/>
    </row>
    <row r="464" spans="2:9" s="66" customFormat="1" ht="15" customHeight="1">
      <c r="B464" s="65"/>
      <c r="D464" s="67"/>
      <c r="E464" s="209"/>
      <c r="F464" s="69"/>
      <c r="G464" s="67"/>
      <c r="H464" s="67"/>
      <c r="I464" s="70"/>
    </row>
    <row r="465" spans="2:9" s="66" customFormat="1" ht="15" customHeight="1">
      <c r="B465" s="65"/>
      <c r="D465" s="67"/>
      <c r="E465" s="209"/>
      <c r="F465" s="69"/>
      <c r="G465" s="67"/>
      <c r="H465" s="67"/>
      <c r="I465" s="70"/>
    </row>
    <row r="466" spans="2:9" s="66" customFormat="1" ht="15" customHeight="1">
      <c r="B466" s="65"/>
      <c r="D466" s="67"/>
      <c r="E466" s="209"/>
      <c r="F466" s="69"/>
      <c r="G466" s="67"/>
      <c r="H466" s="67"/>
      <c r="I466" s="70"/>
    </row>
    <row r="467" spans="2:9" s="66" customFormat="1" ht="15" customHeight="1">
      <c r="B467" s="65"/>
      <c r="D467" s="67"/>
      <c r="E467" s="209"/>
      <c r="F467" s="69"/>
      <c r="G467" s="67"/>
      <c r="H467" s="67"/>
      <c r="I467" s="70"/>
    </row>
    <row r="468" spans="2:9" s="66" customFormat="1" ht="15" customHeight="1">
      <c r="B468" s="65"/>
      <c r="D468" s="67"/>
      <c r="E468" s="209"/>
      <c r="F468" s="69"/>
      <c r="G468" s="67"/>
      <c r="H468" s="67"/>
      <c r="I468" s="70"/>
    </row>
    <row r="469" spans="2:9" s="66" customFormat="1" ht="15" customHeight="1">
      <c r="B469" s="65"/>
      <c r="D469" s="67"/>
      <c r="E469" s="209"/>
      <c r="F469" s="69"/>
      <c r="G469" s="67"/>
      <c r="H469" s="67"/>
      <c r="I469" s="70"/>
    </row>
    <row r="470" spans="2:9" s="66" customFormat="1" ht="15" customHeight="1">
      <c r="B470" s="65"/>
      <c r="D470" s="67"/>
      <c r="E470" s="209"/>
      <c r="F470" s="69"/>
      <c r="G470" s="67"/>
      <c r="H470" s="67"/>
      <c r="I470" s="70"/>
    </row>
    <row r="471" spans="2:9" s="66" customFormat="1" ht="15" customHeight="1">
      <c r="B471" s="65"/>
      <c r="D471" s="67"/>
      <c r="E471" s="209"/>
      <c r="F471" s="69"/>
      <c r="G471" s="67"/>
      <c r="H471" s="67"/>
      <c r="I471" s="70"/>
    </row>
    <row r="472" spans="2:9" s="66" customFormat="1" ht="15" customHeight="1">
      <c r="B472" s="65"/>
      <c r="D472" s="67"/>
      <c r="E472" s="209"/>
      <c r="F472" s="69"/>
      <c r="G472" s="67"/>
      <c r="H472" s="67"/>
      <c r="I472" s="70"/>
    </row>
    <row r="473" spans="2:9" s="66" customFormat="1" ht="15" customHeight="1">
      <c r="B473" s="65"/>
      <c r="D473" s="67"/>
      <c r="E473" s="209"/>
      <c r="F473" s="69"/>
      <c r="G473" s="67"/>
      <c r="H473" s="67"/>
      <c r="I473" s="70"/>
    </row>
    <row r="474" spans="2:9" s="66" customFormat="1" ht="15" customHeight="1">
      <c r="B474" s="65"/>
      <c r="D474" s="67"/>
      <c r="E474" s="209"/>
      <c r="F474" s="69"/>
      <c r="G474" s="67"/>
      <c r="H474" s="67"/>
      <c r="I474" s="70"/>
    </row>
    <row r="475" spans="2:9" s="66" customFormat="1" ht="15" customHeight="1">
      <c r="B475" s="65"/>
      <c r="D475" s="67"/>
      <c r="E475" s="209"/>
      <c r="F475" s="69"/>
      <c r="G475" s="67"/>
      <c r="H475" s="67"/>
      <c r="I475" s="70"/>
    </row>
    <row r="476" spans="2:9" s="66" customFormat="1" ht="15" customHeight="1">
      <c r="B476" s="65"/>
      <c r="D476" s="67"/>
      <c r="E476" s="209"/>
      <c r="F476" s="69"/>
      <c r="G476" s="67"/>
      <c r="H476" s="67"/>
      <c r="I476" s="70"/>
    </row>
    <row r="477" spans="2:9" s="66" customFormat="1" ht="15" customHeight="1">
      <c r="B477" s="65"/>
      <c r="D477" s="67"/>
      <c r="E477" s="209"/>
      <c r="F477" s="69"/>
      <c r="G477" s="67"/>
      <c r="H477" s="67"/>
      <c r="I477" s="70"/>
    </row>
    <row r="478" spans="2:9" s="66" customFormat="1" ht="15" customHeight="1">
      <c r="B478" s="65"/>
      <c r="D478" s="67"/>
      <c r="E478" s="209"/>
      <c r="F478" s="69"/>
      <c r="G478" s="67"/>
      <c r="H478" s="67"/>
      <c r="I478" s="70"/>
    </row>
    <row r="479" spans="2:9" s="66" customFormat="1" ht="15" customHeight="1">
      <c r="B479" s="65"/>
      <c r="D479" s="67"/>
      <c r="E479" s="209"/>
      <c r="F479" s="69"/>
      <c r="G479" s="67"/>
      <c r="H479" s="67"/>
      <c r="I479" s="70"/>
    </row>
    <row r="480" spans="2:9" s="66" customFormat="1" ht="15" customHeight="1">
      <c r="B480" s="65"/>
      <c r="D480" s="67"/>
      <c r="E480" s="209"/>
      <c r="F480" s="69"/>
      <c r="G480" s="67"/>
      <c r="H480" s="67"/>
      <c r="I480" s="70"/>
    </row>
    <row r="481" spans="2:9" s="66" customFormat="1" ht="15" customHeight="1">
      <c r="B481" s="65"/>
      <c r="D481" s="67"/>
      <c r="E481" s="209"/>
      <c r="F481" s="69"/>
      <c r="G481" s="67"/>
      <c r="H481" s="67"/>
      <c r="I481" s="70"/>
    </row>
    <row r="482" spans="2:9" s="66" customFormat="1" ht="15" customHeight="1">
      <c r="B482" s="65"/>
      <c r="D482" s="67"/>
      <c r="E482" s="209"/>
      <c r="F482" s="69"/>
      <c r="G482" s="67"/>
      <c r="H482" s="67"/>
      <c r="I482" s="70"/>
    </row>
    <row r="483" spans="2:9" s="66" customFormat="1" ht="15" customHeight="1">
      <c r="B483" s="65"/>
      <c r="D483" s="67"/>
      <c r="E483" s="209"/>
      <c r="F483" s="69"/>
      <c r="G483" s="67"/>
      <c r="H483" s="67"/>
      <c r="I483" s="70"/>
    </row>
    <row r="484" spans="2:9" s="66" customFormat="1" ht="15" customHeight="1">
      <c r="B484" s="65"/>
      <c r="D484" s="67"/>
      <c r="E484" s="209"/>
      <c r="F484" s="69"/>
      <c r="G484" s="67"/>
      <c r="H484" s="67"/>
      <c r="I484" s="70"/>
    </row>
    <row r="485" spans="2:9" s="66" customFormat="1" ht="15" customHeight="1">
      <c r="B485" s="65"/>
      <c r="D485" s="67"/>
      <c r="E485" s="209"/>
      <c r="F485" s="69"/>
      <c r="G485" s="67"/>
      <c r="H485" s="67"/>
      <c r="I485" s="70"/>
    </row>
    <row r="486" spans="2:9" s="66" customFormat="1" ht="15" customHeight="1">
      <c r="B486" s="65"/>
      <c r="D486" s="67"/>
      <c r="E486" s="209"/>
      <c r="F486" s="69"/>
      <c r="G486" s="67"/>
      <c r="H486" s="67"/>
      <c r="I486" s="70"/>
    </row>
    <row r="487" spans="2:9" s="66" customFormat="1" ht="15" customHeight="1">
      <c r="B487" s="65"/>
      <c r="D487" s="67"/>
      <c r="E487" s="209"/>
      <c r="F487" s="69"/>
      <c r="G487" s="67"/>
      <c r="H487" s="67"/>
      <c r="I487" s="70"/>
    </row>
    <row r="488" spans="2:9" s="66" customFormat="1" ht="15" customHeight="1">
      <c r="B488" s="65"/>
      <c r="D488" s="67"/>
      <c r="E488" s="209"/>
      <c r="F488" s="69"/>
      <c r="G488" s="67"/>
      <c r="H488" s="67"/>
      <c r="I488" s="70"/>
    </row>
    <row r="489" spans="2:9" s="66" customFormat="1" ht="15" customHeight="1">
      <c r="B489" s="65"/>
      <c r="D489" s="67"/>
      <c r="E489" s="209"/>
      <c r="F489" s="69"/>
      <c r="G489" s="67"/>
      <c r="H489" s="67"/>
      <c r="I489" s="70"/>
    </row>
    <row r="490" spans="2:9" s="66" customFormat="1" ht="15" customHeight="1">
      <c r="B490" s="65"/>
      <c r="D490" s="67"/>
      <c r="E490" s="209"/>
      <c r="F490" s="69"/>
      <c r="G490" s="67"/>
      <c r="H490" s="67"/>
      <c r="I490" s="70"/>
    </row>
    <row r="491" spans="2:9" s="66" customFormat="1" ht="15" customHeight="1">
      <c r="B491" s="65"/>
      <c r="D491" s="67"/>
      <c r="E491" s="209"/>
      <c r="F491" s="69"/>
      <c r="G491" s="67"/>
      <c r="H491" s="67"/>
      <c r="I491" s="70"/>
    </row>
    <row r="492" spans="2:9" s="66" customFormat="1" ht="15" customHeight="1">
      <c r="B492" s="65"/>
      <c r="D492" s="67"/>
      <c r="E492" s="209"/>
      <c r="F492" s="69"/>
      <c r="G492" s="67"/>
      <c r="H492" s="67"/>
      <c r="I492" s="70"/>
    </row>
    <row r="493" spans="2:9" s="66" customFormat="1" ht="15" customHeight="1">
      <c r="B493" s="65"/>
      <c r="D493" s="67"/>
      <c r="E493" s="209"/>
      <c r="F493" s="69"/>
      <c r="G493" s="67"/>
      <c r="H493" s="67"/>
      <c r="I493" s="70"/>
    </row>
    <row r="494" spans="2:9" s="66" customFormat="1" ht="15" customHeight="1">
      <c r="B494" s="65"/>
      <c r="D494" s="67"/>
      <c r="E494" s="209"/>
      <c r="F494" s="69"/>
      <c r="G494" s="67"/>
      <c r="H494" s="67"/>
      <c r="I494" s="70"/>
    </row>
    <row r="495" spans="2:9" s="66" customFormat="1" ht="15" customHeight="1">
      <c r="B495" s="65"/>
      <c r="D495" s="67"/>
      <c r="E495" s="209"/>
      <c r="F495" s="69"/>
      <c r="G495" s="67"/>
      <c r="H495" s="67"/>
      <c r="I495" s="70"/>
    </row>
    <row r="496" spans="2:9" s="66" customFormat="1" ht="15" customHeight="1">
      <c r="B496" s="65"/>
      <c r="D496" s="67"/>
      <c r="E496" s="209"/>
      <c r="F496" s="69"/>
      <c r="G496" s="67"/>
      <c r="H496" s="67"/>
      <c r="I496" s="70"/>
    </row>
    <row r="497" spans="2:9" s="66" customFormat="1" ht="15" customHeight="1">
      <c r="B497" s="65"/>
      <c r="D497" s="67"/>
      <c r="E497" s="209"/>
      <c r="F497" s="69"/>
      <c r="G497" s="67"/>
      <c r="H497" s="67"/>
      <c r="I497" s="70"/>
    </row>
    <row r="498" spans="2:9" s="66" customFormat="1" ht="15" customHeight="1">
      <c r="B498" s="65"/>
      <c r="D498" s="67"/>
      <c r="E498" s="209"/>
      <c r="F498" s="69"/>
      <c r="G498" s="67"/>
      <c r="H498" s="67"/>
      <c r="I498" s="70"/>
    </row>
    <row r="499" spans="2:9" s="66" customFormat="1" ht="15" customHeight="1">
      <c r="B499" s="65"/>
      <c r="D499" s="67"/>
      <c r="E499" s="209"/>
      <c r="F499" s="69"/>
      <c r="G499" s="67"/>
      <c r="H499" s="67"/>
      <c r="I499" s="70"/>
    </row>
    <row r="500" spans="2:9" s="66" customFormat="1" ht="15" customHeight="1">
      <c r="B500" s="65"/>
      <c r="D500" s="67"/>
      <c r="E500" s="209"/>
      <c r="F500" s="69"/>
      <c r="G500" s="67"/>
      <c r="H500" s="67"/>
      <c r="I500" s="70"/>
    </row>
    <row r="501" spans="2:9" s="66" customFormat="1" ht="15" customHeight="1">
      <c r="B501" s="65"/>
      <c r="D501" s="67"/>
      <c r="E501" s="209"/>
      <c r="F501" s="69"/>
      <c r="G501" s="67"/>
      <c r="H501" s="67"/>
      <c r="I501" s="70"/>
    </row>
    <row r="502" spans="2:9" s="66" customFormat="1" ht="15" customHeight="1">
      <c r="B502" s="65"/>
      <c r="D502" s="67"/>
      <c r="E502" s="209"/>
      <c r="F502" s="69"/>
      <c r="G502" s="67"/>
      <c r="H502" s="67"/>
      <c r="I502" s="70"/>
    </row>
    <row r="503" spans="2:9" s="66" customFormat="1" ht="15" customHeight="1">
      <c r="B503" s="65"/>
      <c r="D503" s="67"/>
      <c r="E503" s="209"/>
      <c r="F503" s="69"/>
      <c r="G503" s="67"/>
      <c r="H503" s="67"/>
      <c r="I503" s="70"/>
    </row>
    <row r="504" spans="2:9" s="66" customFormat="1" ht="15" customHeight="1">
      <c r="B504" s="65"/>
      <c r="D504" s="67"/>
      <c r="E504" s="209"/>
      <c r="F504" s="69"/>
      <c r="G504" s="67"/>
      <c r="H504" s="67"/>
      <c r="I504" s="70"/>
    </row>
    <row r="505" spans="2:9" s="66" customFormat="1" ht="15" customHeight="1">
      <c r="B505" s="65"/>
      <c r="D505" s="67"/>
      <c r="E505" s="209"/>
      <c r="F505" s="69"/>
      <c r="G505" s="67"/>
      <c r="H505" s="67"/>
      <c r="I505" s="70"/>
    </row>
    <row r="506" spans="2:9" s="66" customFormat="1" ht="15" customHeight="1">
      <c r="B506" s="65"/>
      <c r="D506" s="67"/>
      <c r="E506" s="209"/>
      <c r="F506" s="69"/>
      <c r="G506" s="67"/>
      <c r="H506" s="67"/>
      <c r="I506" s="70"/>
    </row>
    <row r="507" spans="2:9" s="66" customFormat="1" ht="15" customHeight="1">
      <c r="B507" s="65"/>
      <c r="D507" s="67"/>
      <c r="E507" s="209"/>
      <c r="F507" s="69"/>
      <c r="G507" s="67"/>
      <c r="H507" s="67"/>
      <c r="I507" s="70"/>
    </row>
    <row r="508" spans="2:9" s="66" customFormat="1" ht="15" customHeight="1">
      <c r="B508" s="65"/>
      <c r="D508" s="67"/>
      <c r="E508" s="209"/>
      <c r="F508" s="69"/>
      <c r="G508" s="67"/>
      <c r="H508" s="67"/>
      <c r="I508" s="70"/>
    </row>
    <row r="509" spans="2:9" s="66" customFormat="1" ht="15" customHeight="1">
      <c r="B509" s="65"/>
      <c r="D509" s="67"/>
      <c r="E509" s="209"/>
      <c r="F509" s="69"/>
      <c r="G509" s="67"/>
      <c r="H509" s="67"/>
      <c r="I509" s="70"/>
    </row>
    <row r="510" spans="2:9" s="66" customFormat="1" ht="15" customHeight="1">
      <c r="B510" s="65"/>
      <c r="D510" s="67"/>
      <c r="E510" s="209"/>
      <c r="F510" s="69"/>
      <c r="G510" s="67"/>
      <c r="H510" s="67"/>
      <c r="I510" s="70"/>
    </row>
    <row r="511" spans="2:9" s="66" customFormat="1" ht="15" customHeight="1">
      <c r="B511" s="65"/>
      <c r="D511" s="67"/>
      <c r="E511" s="209"/>
      <c r="F511" s="69"/>
      <c r="G511" s="67"/>
      <c r="H511" s="67"/>
      <c r="I511" s="70"/>
    </row>
    <row r="512" spans="2:9" s="66" customFormat="1" ht="15" customHeight="1">
      <c r="B512" s="65"/>
      <c r="D512" s="67"/>
      <c r="E512" s="209"/>
      <c r="F512" s="69"/>
      <c r="G512" s="67"/>
      <c r="H512" s="67"/>
      <c r="I512" s="70"/>
    </row>
    <row r="513" spans="2:9" s="66" customFormat="1" ht="15" customHeight="1">
      <c r="B513" s="65"/>
      <c r="D513" s="67"/>
      <c r="E513" s="209"/>
      <c r="F513" s="69"/>
      <c r="G513" s="67"/>
      <c r="H513" s="67"/>
      <c r="I513" s="70"/>
    </row>
    <row r="514" spans="2:9" s="66" customFormat="1" ht="15" customHeight="1">
      <c r="B514" s="65"/>
      <c r="D514" s="67"/>
      <c r="E514" s="209"/>
      <c r="F514" s="69"/>
      <c r="G514" s="67"/>
      <c r="H514" s="67"/>
      <c r="I514" s="70"/>
    </row>
    <row r="515" spans="2:9" s="66" customFormat="1" ht="15" customHeight="1">
      <c r="B515" s="65"/>
      <c r="D515" s="67"/>
      <c r="E515" s="209"/>
      <c r="F515" s="69"/>
      <c r="G515" s="67"/>
      <c r="H515" s="67"/>
      <c r="I515" s="70"/>
    </row>
    <row r="516" spans="2:9" s="66" customFormat="1" ht="15" customHeight="1">
      <c r="B516" s="65"/>
      <c r="D516" s="67"/>
      <c r="E516" s="209"/>
      <c r="F516" s="69"/>
      <c r="G516" s="67"/>
      <c r="H516" s="67"/>
      <c r="I516" s="70"/>
    </row>
    <row r="517" spans="2:9" s="66" customFormat="1" ht="15" customHeight="1">
      <c r="B517" s="65"/>
      <c r="D517" s="67"/>
      <c r="E517" s="209"/>
      <c r="F517" s="69"/>
      <c r="G517" s="67"/>
      <c r="H517" s="67"/>
      <c r="I517" s="70"/>
    </row>
    <row r="518" spans="2:9" s="66" customFormat="1" ht="15" customHeight="1">
      <c r="B518" s="65"/>
      <c r="D518" s="67"/>
      <c r="E518" s="209"/>
      <c r="F518" s="69"/>
      <c r="G518" s="67"/>
      <c r="H518" s="67"/>
      <c r="I518" s="70"/>
    </row>
    <row r="519" spans="2:9" s="66" customFormat="1" ht="15" customHeight="1">
      <c r="B519" s="65"/>
      <c r="D519" s="67"/>
      <c r="E519" s="209"/>
      <c r="F519" s="69"/>
      <c r="G519" s="67"/>
      <c r="H519" s="67"/>
      <c r="I519" s="70"/>
    </row>
    <row r="520" spans="2:9" s="66" customFormat="1" ht="15" customHeight="1">
      <c r="B520" s="65"/>
      <c r="D520" s="67"/>
      <c r="E520" s="209"/>
      <c r="F520" s="69"/>
      <c r="G520" s="67"/>
      <c r="H520" s="67"/>
      <c r="I520" s="70"/>
    </row>
    <row r="521" spans="2:9" s="66" customFormat="1" ht="15" customHeight="1">
      <c r="B521" s="65"/>
      <c r="D521" s="67"/>
      <c r="E521" s="209"/>
      <c r="F521" s="69"/>
      <c r="G521" s="67"/>
      <c r="H521" s="67"/>
      <c r="I521" s="70"/>
    </row>
    <row r="522" spans="2:9" s="66" customFormat="1" ht="15" customHeight="1">
      <c r="B522" s="65"/>
      <c r="D522" s="67"/>
      <c r="E522" s="209"/>
      <c r="F522" s="69"/>
      <c r="G522" s="67"/>
      <c r="H522" s="67"/>
      <c r="I522" s="70"/>
    </row>
    <row r="523" spans="2:9" s="66" customFormat="1" ht="15" customHeight="1">
      <c r="B523" s="65"/>
      <c r="D523" s="67"/>
      <c r="E523" s="209"/>
      <c r="F523" s="69"/>
      <c r="G523" s="67"/>
      <c r="H523" s="67"/>
      <c r="I523" s="70"/>
    </row>
    <row r="524" spans="2:9" s="66" customFormat="1" ht="15" customHeight="1">
      <c r="B524" s="65"/>
      <c r="D524" s="67"/>
      <c r="E524" s="209"/>
      <c r="F524" s="69"/>
      <c r="G524" s="67"/>
      <c r="H524" s="67"/>
      <c r="I524" s="70"/>
    </row>
    <row r="525" spans="2:9" s="66" customFormat="1" ht="15" customHeight="1">
      <c r="B525" s="65"/>
      <c r="D525" s="67"/>
      <c r="E525" s="209"/>
      <c r="F525" s="69"/>
      <c r="G525" s="67"/>
      <c r="H525" s="67"/>
      <c r="I525" s="70"/>
    </row>
    <row r="526" spans="2:9" s="66" customFormat="1" ht="15" customHeight="1">
      <c r="B526" s="65"/>
      <c r="D526" s="67"/>
      <c r="E526" s="209"/>
      <c r="F526" s="69"/>
      <c r="G526" s="67"/>
      <c r="H526" s="67"/>
      <c r="I526" s="70"/>
    </row>
    <row r="527" spans="2:9" s="66" customFormat="1" ht="15" customHeight="1">
      <c r="B527" s="65"/>
      <c r="D527" s="67"/>
      <c r="E527" s="209"/>
      <c r="F527" s="69"/>
      <c r="G527" s="67"/>
      <c r="H527" s="67"/>
      <c r="I527" s="70"/>
    </row>
    <row r="528" spans="2:9" s="66" customFormat="1" ht="15" customHeight="1">
      <c r="B528" s="65"/>
      <c r="D528" s="67"/>
      <c r="E528" s="209"/>
      <c r="F528" s="69"/>
      <c r="G528" s="67"/>
      <c r="H528" s="67"/>
      <c r="I528" s="70"/>
    </row>
    <row r="529" spans="2:9" s="66" customFormat="1" ht="15" customHeight="1">
      <c r="B529" s="65"/>
      <c r="D529" s="67"/>
      <c r="E529" s="209"/>
      <c r="F529" s="69"/>
      <c r="G529" s="67"/>
      <c r="H529" s="67"/>
      <c r="I529" s="70"/>
    </row>
    <row r="530" spans="2:9" s="66" customFormat="1" ht="15" customHeight="1">
      <c r="B530" s="65"/>
      <c r="D530" s="67"/>
      <c r="E530" s="209"/>
      <c r="F530" s="69"/>
      <c r="G530" s="67"/>
      <c r="H530" s="67"/>
      <c r="I530" s="70"/>
    </row>
    <row r="531" spans="2:9" s="66" customFormat="1" ht="15" customHeight="1">
      <c r="B531" s="65"/>
      <c r="D531" s="67"/>
      <c r="E531" s="209"/>
      <c r="F531" s="69"/>
      <c r="G531" s="67"/>
      <c r="H531" s="67"/>
      <c r="I531" s="70"/>
    </row>
    <row r="532" spans="2:9" s="66" customFormat="1" ht="15" customHeight="1">
      <c r="B532" s="65"/>
      <c r="D532" s="67"/>
      <c r="E532" s="209"/>
      <c r="F532" s="69"/>
      <c r="G532" s="67"/>
      <c r="H532" s="67"/>
      <c r="I532" s="70"/>
    </row>
    <row r="533" spans="2:9" s="66" customFormat="1" ht="15" customHeight="1">
      <c r="B533" s="65"/>
      <c r="D533" s="67"/>
      <c r="E533" s="209"/>
      <c r="F533" s="69"/>
      <c r="G533" s="67"/>
      <c r="H533" s="67"/>
      <c r="I533" s="70"/>
    </row>
    <row r="534" spans="2:9" s="66" customFormat="1" ht="15" customHeight="1">
      <c r="B534" s="65"/>
      <c r="D534" s="67"/>
      <c r="E534" s="209"/>
      <c r="F534" s="69"/>
      <c r="G534" s="67"/>
      <c r="H534" s="67"/>
      <c r="I534" s="70"/>
    </row>
    <row r="535" spans="2:9" s="66" customFormat="1" ht="15" customHeight="1">
      <c r="B535" s="65"/>
      <c r="D535" s="67"/>
      <c r="E535" s="209"/>
      <c r="F535" s="69"/>
      <c r="G535" s="67"/>
      <c r="H535" s="67"/>
      <c r="I535" s="70"/>
    </row>
    <row r="536" spans="2:9" s="66" customFormat="1" ht="15" customHeight="1">
      <c r="B536" s="65"/>
      <c r="D536" s="67"/>
      <c r="E536" s="209"/>
      <c r="F536" s="69"/>
      <c r="G536" s="67"/>
      <c r="H536" s="67"/>
      <c r="I536" s="70"/>
    </row>
    <row r="537" spans="2:9" s="66" customFormat="1" ht="15" customHeight="1">
      <c r="B537" s="65"/>
      <c r="D537" s="67"/>
      <c r="E537" s="209"/>
      <c r="F537" s="69"/>
      <c r="G537" s="67"/>
      <c r="H537" s="67"/>
      <c r="I537" s="70"/>
    </row>
    <row r="538" spans="2:9" s="66" customFormat="1" ht="15" customHeight="1">
      <c r="B538" s="65"/>
      <c r="D538" s="67"/>
      <c r="E538" s="209"/>
      <c r="F538" s="69"/>
      <c r="G538" s="67"/>
      <c r="H538" s="67"/>
      <c r="I538" s="70"/>
    </row>
    <row r="539" spans="2:9" s="66" customFormat="1" ht="15" customHeight="1">
      <c r="B539" s="65"/>
      <c r="D539" s="67"/>
      <c r="E539" s="209"/>
      <c r="F539" s="69"/>
      <c r="G539" s="67"/>
      <c r="H539" s="67"/>
      <c r="I539" s="70"/>
    </row>
    <row r="540" spans="2:9" s="66" customFormat="1" ht="15" customHeight="1">
      <c r="B540" s="65"/>
      <c r="D540" s="67"/>
      <c r="E540" s="209"/>
      <c r="F540" s="69"/>
      <c r="G540" s="67"/>
      <c r="H540" s="67"/>
      <c r="I540" s="70"/>
    </row>
    <row r="541" spans="2:9" s="66" customFormat="1" ht="15" customHeight="1">
      <c r="B541" s="65"/>
      <c r="D541" s="67"/>
      <c r="E541" s="209"/>
      <c r="F541" s="69"/>
      <c r="G541" s="67"/>
      <c r="H541" s="67"/>
      <c r="I541" s="70"/>
    </row>
    <row r="542" spans="2:9" s="66" customFormat="1" ht="15" customHeight="1">
      <c r="B542" s="65"/>
      <c r="D542" s="67"/>
      <c r="E542" s="209"/>
      <c r="F542" s="69"/>
      <c r="G542" s="67"/>
      <c r="H542" s="67"/>
      <c r="I542" s="70"/>
    </row>
    <row r="543" spans="2:9" s="66" customFormat="1" ht="15" customHeight="1">
      <c r="B543" s="65"/>
      <c r="D543" s="67"/>
      <c r="E543" s="209"/>
      <c r="F543" s="69"/>
      <c r="G543" s="67"/>
      <c r="H543" s="67"/>
      <c r="I543" s="70"/>
    </row>
    <row r="544" spans="2:9" s="66" customFormat="1" ht="15" customHeight="1">
      <c r="B544" s="65"/>
      <c r="D544" s="67"/>
      <c r="E544" s="209"/>
      <c r="F544" s="69"/>
      <c r="G544" s="67"/>
      <c r="H544" s="67"/>
      <c r="I544" s="70"/>
    </row>
    <row r="545" spans="2:9" s="66" customFormat="1" ht="15" customHeight="1">
      <c r="B545" s="65"/>
      <c r="D545" s="67"/>
      <c r="E545" s="209"/>
      <c r="F545" s="69"/>
      <c r="G545" s="67"/>
      <c r="H545" s="67"/>
      <c r="I545" s="70"/>
    </row>
    <row r="546" spans="2:9" s="66" customFormat="1" ht="15" customHeight="1">
      <c r="B546" s="65"/>
      <c r="D546" s="67"/>
      <c r="E546" s="209"/>
      <c r="F546" s="69"/>
      <c r="G546" s="67"/>
      <c r="H546" s="67"/>
      <c r="I546" s="70"/>
    </row>
    <row r="547" spans="2:9" s="66" customFormat="1" ht="15" customHeight="1">
      <c r="B547" s="65"/>
      <c r="D547" s="67"/>
      <c r="E547" s="209"/>
      <c r="F547" s="69"/>
      <c r="G547" s="67"/>
      <c r="H547" s="67"/>
      <c r="I547" s="70"/>
    </row>
    <row r="548" spans="2:9" s="66" customFormat="1" ht="15" customHeight="1">
      <c r="B548" s="65"/>
      <c r="D548" s="67"/>
      <c r="E548" s="209"/>
      <c r="F548" s="69"/>
      <c r="G548" s="67"/>
      <c r="H548" s="67"/>
      <c r="I548" s="70"/>
    </row>
    <row r="549" spans="2:9" s="66" customFormat="1" ht="15" customHeight="1">
      <c r="B549" s="65"/>
      <c r="D549" s="67"/>
      <c r="E549" s="209"/>
      <c r="F549" s="69"/>
      <c r="G549" s="67"/>
      <c r="H549" s="67"/>
      <c r="I549" s="70"/>
    </row>
    <row r="550" spans="2:9" s="66" customFormat="1" ht="15" customHeight="1">
      <c r="B550" s="65"/>
      <c r="D550" s="67"/>
      <c r="E550" s="209"/>
      <c r="F550" s="69"/>
      <c r="G550" s="67"/>
      <c r="H550" s="67"/>
      <c r="I550" s="70"/>
    </row>
    <row r="551" spans="2:9" s="66" customFormat="1" ht="15" customHeight="1">
      <c r="B551" s="65"/>
      <c r="D551" s="67"/>
      <c r="E551" s="209"/>
      <c r="F551" s="69"/>
      <c r="G551" s="67"/>
      <c r="H551" s="67"/>
      <c r="I551" s="70"/>
    </row>
    <row r="552" spans="2:9" s="66" customFormat="1" ht="15" customHeight="1">
      <c r="B552" s="65"/>
      <c r="D552" s="67"/>
      <c r="E552" s="209"/>
      <c r="F552" s="69"/>
      <c r="G552" s="67"/>
      <c r="H552" s="67"/>
      <c r="I552" s="70"/>
    </row>
    <row r="553" spans="2:9" s="66" customFormat="1" ht="15" customHeight="1">
      <c r="B553" s="65"/>
      <c r="D553" s="67"/>
      <c r="E553" s="209"/>
      <c r="F553" s="69"/>
      <c r="G553" s="67"/>
      <c r="H553" s="67"/>
      <c r="I553" s="70"/>
    </row>
    <row r="554" spans="2:9" s="66" customFormat="1" ht="15" customHeight="1">
      <c r="B554" s="65"/>
      <c r="D554" s="67"/>
      <c r="E554" s="209"/>
      <c r="F554" s="69"/>
      <c r="G554" s="67"/>
      <c r="H554" s="67"/>
      <c r="I554" s="70"/>
    </row>
    <row r="555" spans="2:9" s="66" customFormat="1" ht="15" customHeight="1">
      <c r="B555" s="65"/>
      <c r="D555" s="67"/>
      <c r="E555" s="209"/>
      <c r="F555" s="69"/>
      <c r="G555" s="67"/>
      <c r="H555" s="67"/>
      <c r="I555" s="70"/>
    </row>
    <row r="556" spans="2:9" s="66" customFormat="1" ht="15" customHeight="1">
      <c r="B556" s="65"/>
      <c r="D556" s="67"/>
      <c r="E556" s="209"/>
      <c r="F556" s="69"/>
      <c r="G556" s="67"/>
      <c r="H556" s="67"/>
      <c r="I556" s="70"/>
    </row>
    <row r="557" spans="2:9" s="66" customFormat="1" ht="15" customHeight="1">
      <c r="B557" s="65"/>
      <c r="D557" s="67"/>
      <c r="E557" s="209"/>
      <c r="F557" s="69"/>
      <c r="G557" s="67"/>
      <c r="H557" s="67"/>
      <c r="I557" s="70"/>
    </row>
    <row r="558" spans="2:9" s="66" customFormat="1" ht="15" customHeight="1">
      <c r="B558" s="65"/>
      <c r="D558" s="67"/>
      <c r="E558" s="209"/>
      <c r="F558" s="69"/>
      <c r="G558" s="67"/>
      <c r="H558" s="67"/>
      <c r="I558" s="70"/>
    </row>
    <row r="559" spans="2:9" s="66" customFormat="1" ht="15" customHeight="1">
      <c r="B559" s="65"/>
      <c r="D559" s="67"/>
      <c r="E559" s="209"/>
      <c r="F559" s="69"/>
      <c r="G559" s="67"/>
      <c r="H559" s="67"/>
      <c r="I559" s="70"/>
    </row>
    <row r="560" spans="2:9" s="66" customFormat="1" ht="15" customHeight="1">
      <c r="B560" s="65"/>
      <c r="D560" s="67"/>
      <c r="E560" s="209"/>
      <c r="F560" s="69"/>
      <c r="G560" s="67"/>
      <c r="H560" s="67"/>
      <c r="I560" s="70"/>
    </row>
    <row r="561" spans="2:9" s="66" customFormat="1" ht="15" customHeight="1">
      <c r="B561" s="65"/>
      <c r="D561" s="67"/>
      <c r="E561" s="209"/>
      <c r="F561" s="69"/>
      <c r="G561" s="67"/>
      <c r="H561" s="67"/>
      <c r="I561" s="70"/>
    </row>
    <row r="562" spans="2:9" s="66" customFormat="1" ht="15" customHeight="1">
      <c r="B562" s="65"/>
      <c r="D562" s="67"/>
      <c r="E562" s="209"/>
      <c r="F562" s="69"/>
      <c r="G562" s="67"/>
      <c r="H562" s="67"/>
      <c r="I562" s="70"/>
    </row>
    <row r="563" spans="2:9" s="66" customFormat="1" ht="15" customHeight="1">
      <c r="B563" s="65"/>
      <c r="D563" s="67"/>
      <c r="E563" s="209"/>
      <c r="F563" s="69"/>
      <c r="G563" s="67"/>
      <c r="H563" s="67"/>
      <c r="I563" s="70"/>
    </row>
    <row r="564" spans="2:9" s="66" customFormat="1" ht="15" customHeight="1">
      <c r="B564" s="65"/>
      <c r="D564" s="67"/>
      <c r="E564" s="209"/>
      <c r="F564" s="69"/>
      <c r="G564" s="67"/>
      <c r="H564" s="67"/>
      <c r="I564" s="70"/>
    </row>
    <row r="565" spans="2:9" s="66" customFormat="1" ht="15" customHeight="1">
      <c r="B565" s="65"/>
      <c r="D565" s="67"/>
      <c r="E565" s="209"/>
      <c r="F565" s="69"/>
      <c r="G565" s="67"/>
      <c r="H565" s="67"/>
      <c r="I565" s="70"/>
    </row>
    <row r="566" spans="2:9" s="66" customFormat="1" ht="15" customHeight="1">
      <c r="B566" s="65"/>
      <c r="D566" s="67"/>
      <c r="E566" s="209"/>
      <c r="F566" s="69"/>
      <c r="G566" s="67"/>
      <c r="H566" s="67"/>
      <c r="I566" s="70"/>
    </row>
    <row r="567" spans="2:9" s="66" customFormat="1" ht="15" customHeight="1">
      <c r="B567" s="65"/>
      <c r="D567" s="67"/>
      <c r="E567" s="209"/>
      <c r="F567" s="69"/>
      <c r="G567" s="67"/>
      <c r="H567" s="67"/>
      <c r="I567" s="70"/>
    </row>
    <row r="568" spans="2:9" s="66" customFormat="1" ht="15" customHeight="1">
      <c r="B568" s="65"/>
      <c r="D568" s="67"/>
      <c r="E568" s="209"/>
      <c r="F568" s="69"/>
      <c r="G568" s="67"/>
      <c r="H568" s="67"/>
      <c r="I568" s="70"/>
    </row>
    <row r="569" spans="2:9" s="66" customFormat="1" ht="15" customHeight="1">
      <c r="B569" s="65"/>
      <c r="D569" s="67"/>
      <c r="E569" s="209"/>
      <c r="F569" s="69"/>
      <c r="G569" s="67"/>
      <c r="H569" s="67"/>
      <c r="I569" s="70"/>
    </row>
    <row r="570" spans="2:9" s="66" customFormat="1" ht="15" customHeight="1">
      <c r="B570" s="65"/>
      <c r="D570" s="67"/>
      <c r="E570" s="209"/>
      <c r="F570" s="69"/>
      <c r="G570" s="67"/>
      <c r="H570" s="67"/>
      <c r="I570" s="70"/>
    </row>
    <row r="571" spans="2:9" s="66" customFormat="1" ht="15" customHeight="1">
      <c r="B571" s="65"/>
      <c r="D571" s="67"/>
      <c r="E571" s="209"/>
      <c r="F571" s="69"/>
      <c r="G571" s="67"/>
      <c r="H571" s="67"/>
      <c r="I571" s="70"/>
    </row>
    <row r="572" spans="2:9" s="66" customFormat="1" ht="15" customHeight="1">
      <c r="B572" s="65"/>
      <c r="D572" s="67"/>
      <c r="E572" s="209"/>
      <c r="F572" s="69"/>
      <c r="G572" s="67"/>
      <c r="H572" s="67"/>
      <c r="I572" s="70"/>
    </row>
    <row r="573" spans="2:9" s="66" customFormat="1" ht="15" customHeight="1">
      <c r="B573" s="65"/>
      <c r="D573" s="67"/>
      <c r="E573" s="209"/>
      <c r="F573" s="69"/>
      <c r="G573" s="67"/>
      <c r="H573" s="67"/>
      <c r="I573" s="70"/>
    </row>
    <row r="574" spans="2:9" s="66" customFormat="1" ht="15" customHeight="1">
      <c r="B574" s="65"/>
      <c r="D574" s="67"/>
      <c r="E574" s="209"/>
      <c r="F574" s="69"/>
      <c r="G574" s="67"/>
      <c r="H574" s="67"/>
      <c r="I574" s="70"/>
    </row>
    <row r="575" spans="2:9" s="66" customFormat="1" ht="15" customHeight="1">
      <c r="B575" s="65"/>
      <c r="D575" s="67"/>
      <c r="E575" s="209"/>
      <c r="F575" s="69"/>
      <c r="G575" s="67"/>
      <c r="H575" s="67"/>
      <c r="I575" s="70"/>
    </row>
    <row r="576" spans="2:9" s="66" customFormat="1" ht="15" customHeight="1">
      <c r="B576" s="65"/>
      <c r="D576" s="67"/>
      <c r="E576" s="209"/>
      <c r="F576" s="69"/>
      <c r="G576" s="67"/>
      <c r="H576" s="67"/>
      <c r="I576" s="70"/>
    </row>
    <row r="577" spans="2:9" s="66" customFormat="1" ht="15" customHeight="1">
      <c r="B577" s="65"/>
      <c r="D577" s="67"/>
      <c r="E577" s="209"/>
      <c r="F577" s="69"/>
      <c r="G577" s="67"/>
      <c r="H577" s="67"/>
      <c r="I577" s="70"/>
    </row>
    <row r="578" spans="2:9" s="66" customFormat="1" ht="15" customHeight="1">
      <c r="B578" s="65"/>
      <c r="D578" s="67"/>
      <c r="E578" s="209"/>
      <c r="F578" s="69"/>
      <c r="G578" s="67"/>
      <c r="H578" s="67"/>
      <c r="I578" s="70"/>
    </row>
    <row r="579" spans="2:9" s="66" customFormat="1" ht="15" customHeight="1">
      <c r="B579" s="65"/>
      <c r="D579" s="67"/>
      <c r="E579" s="209"/>
      <c r="F579" s="69"/>
      <c r="G579" s="67"/>
      <c r="H579" s="67"/>
      <c r="I579" s="70"/>
    </row>
    <row r="580" spans="2:9" s="66" customFormat="1" ht="15" customHeight="1">
      <c r="B580" s="65"/>
      <c r="D580" s="67"/>
      <c r="E580" s="209"/>
      <c r="F580" s="69"/>
      <c r="G580" s="67"/>
      <c r="H580" s="67"/>
      <c r="I580" s="70"/>
    </row>
    <row r="581" spans="2:9" s="66" customFormat="1" ht="15" customHeight="1">
      <c r="B581" s="65"/>
      <c r="D581" s="67"/>
      <c r="E581" s="209"/>
      <c r="F581" s="69"/>
      <c r="G581" s="67"/>
      <c r="H581" s="67"/>
      <c r="I581" s="70"/>
    </row>
    <row r="582" spans="2:9" s="66" customFormat="1" ht="15" customHeight="1">
      <c r="B582" s="65"/>
      <c r="D582" s="67"/>
      <c r="E582" s="209"/>
      <c r="F582" s="69"/>
      <c r="G582" s="67"/>
      <c r="H582" s="67"/>
      <c r="I582" s="70"/>
    </row>
    <row r="583" spans="2:9" s="66" customFormat="1" ht="15" customHeight="1">
      <c r="B583" s="65"/>
      <c r="D583" s="67"/>
      <c r="E583" s="209"/>
      <c r="F583" s="69"/>
      <c r="G583" s="67"/>
      <c r="H583" s="67"/>
      <c r="I583" s="70"/>
    </row>
    <row r="584" spans="2:9" s="66" customFormat="1" ht="15" customHeight="1">
      <c r="B584" s="65"/>
      <c r="D584" s="67"/>
      <c r="E584" s="209"/>
      <c r="F584" s="69"/>
      <c r="G584" s="67"/>
      <c r="H584" s="67"/>
      <c r="I584" s="70"/>
    </row>
    <row r="585" spans="2:9" s="66" customFormat="1" ht="15" customHeight="1">
      <c r="B585" s="65"/>
      <c r="D585" s="67"/>
      <c r="E585" s="209"/>
      <c r="F585" s="69"/>
      <c r="G585" s="67"/>
      <c r="H585" s="67"/>
      <c r="I585" s="70"/>
    </row>
    <row r="586" spans="2:9" s="66" customFormat="1" ht="15" customHeight="1">
      <c r="B586" s="65"/>
      <c r="D586" s="67"/>
      <c r="E586" s="209"/>
      <c r="F586" s="69"/>
      <c r="G586" s="67"/>
      <c r="H586" s="67"/>
      <c r="I586" s="70"/>
    </row>
    <row r="587" spans="2:9" s="66" customFormat="1" ht="15" customHeight="1">
      <c r="B587" s="65"/>
      <c r="D587" s="67"/>
      <c r="E587" s="209"/>
      <c r="F587" s="69"/>
      <c r="G587" s="67"/>
      <c r="H587" s="67"/>
      <c r="I587" s="70"/>
    </row>
    <row r="588" spans="2:9" s="66" customFormat="1" ht="15" customHeight="1">
      <c r="B588" s="65"/>
      <c r="D588" s="67"/>
      <c r="E588" s="209"/>
      <c r="F588" s="69"/>
      <c r="G588" s="67"/>
      <c r="H588" s="67"/>
      <c r="I588" s="70"/>
    </row>
    <row r="589" spans="2:9" s="66" customFormat="1" ht="15" customHeight="1">
      <c r="B589" s="65"/>
      <c r="D589" s="67"/>
      <c r="E589" s="209"/>
      <c r="F589" s="69"/>
      <c r="G589" s="67"/>
      <c r="H589" s="67"/>
      <c r="I589" s="70"/>
    </row>
    <row r="590" spans="2:9" s="66" customFormat="1" ht="15" customHeight="1">
      <c r="B590" s="65"/>
      <c r="D590" s="67"/>
      <c r="E590" s="209"/>
      <c r="F590" s="69"/>
      <c r="G590" s="67"/>
      <c r="H590" s="67"/>
      <c r="I590" s="70"/>
    </row>
    <row r="591" spans="2:9" s="66" customFormat="1" ht="15" customHeight="1">
      <c r="B591" s="65"/>
      <c r="D591" s="67"/>
      <c r="E591" s="209"/>
      <c r="F591" s="69"/>
      <c r="G591" s="67"/>
      <c r="H591" s="67"/>
      <c r="I591" s="70"/>
    </row>
    <row r="592" spans="2:9" s="66" customFormat="1" ht="15" customHeight="1">
      <c r="B592" s="65"/>
      <c r="D592" s="67"/>
      <c r="E592" s="209"/>
      <c r="F592" s="69"/>
      <c r="G592" s="67"/>
      <c r="H592" s="67"/>
      <c r="I592" s="70"/>
    </row>
    <row r="593" spans="2:9" s="66" customFormat="1" ht="15" customHeight="1">
      <c r="B593" s="65"/>
      <c r="D593" s="67"/>
      <c r="E593" s="209"/>
      <c r="F593" s="69"/>
      <c r="G593" s="67"/>
      <c r="H593" s="67"/>
      <c r="I593" s="70"/>
    </row>
    <row r="594" spans="2:9" s="66" customFormat="1" ht="15" customHeight="1">
      <c r="B594" s="65"/>
      <c r="D594" s="67"/>
      <c r="E594" s="209"/>
      <c r="F594" s="69"/>
      <c r="G594" s="67"/>
      <c r="H594" s="67"/>
      <c r="I594" s="70"/>
    </row>
    <row r="595" spans="2:9" s="66" customFormat="1" ht="15" customHeight="1">
      <c r="B595" s="65"/>
      <c r="D595" s="67"/>
      <c r="E595" s="209"/>
      <c r="F595" s="69"/>
      <c r="G595" s="67"/>
      <c r="H595" s="67"/>
      <c r="I595" s="70"/>
    </row>
    <row r="596" spans="2:9" s="66" customFormat="1" ht="15" customHeight="1">
      <c r="B596" s="65"/>
      <c r="D596" s="67"/>
      <c r="E596" s="209"/>
      <c r="F596" s="69"/>
      <c r="G596" s="67"/>
      <c r="H596" s="67"/>
      <c r="I596" s="70"/>
    </row>
    <row r="597" spans="2:9" s="66" customFormat="1" ht="15" customHeight="1">
      <c r="B597" s="65"/>
      <c r="D597" s="67"/>
      <c r="E597" s="209"/>
      <c r="F597" s="69"/>
      <c r="G597" s="67"/>
      <c r="H597" s="67"/>
      <c r="I597" s="70"/>
    </row>
    <row r="598" spans="2:9" s="66" customFormat="1" ht="15" customHeight="1">
      <c r="B598" s="65"/>
      <c r="D598" s="67"/>
      <c r="E598" s="209"/>
      <c r="F598" s="69"/>
      <c r="G598" s="67"/>
      <c r="H598" s="67"/>
      <c r="I598" s="70"/>
    </row>
    <row r="599" spans="2:9" s="66" customFormat="1" ht="15" customHeight="1">
      <c r="B599" s="65"/>
      <c r="D599" s="67"/>
      <c r="E599" s="209"/>
      <c r="F599" s="69"/>
      <c r="G599" s="67"/>
      <c r="H599" s="67"/>
      <c r="I599" s="70"/>
    </row>
    <row r="600" spans="2:9" s="66" customFormat="1" ht="15" customHeight="1">
      <c r="B600" s="65"/>
      <c r="D600" s="67"/>
      <c r="E600" s="209"/>
      <c r="F600" s="69"/>
      <c r="G600" s="67"/>
      <c r="H600" s="67"/>
      <c r="I600" s="70"/>
    </row>
    <row r="601" spans="2:9" s="66" customFormat="1" ht="15" customHeight="1">
      <c r="B601" s="65"/>
      <c r="D601" s="67"/>
      <c r="E601" s="209"/>
      <c r="F601" s="69"/>
      <c r="G601" s="67"/>
      <c r="H601" s="67"/>
      <c r="I601" s="70"/>
    </row>
    <row r="602" spans="2:9" s="66" customFormat="1" ht="15" customHeight="1">
      <c r="B602" s="65"/>
      <c r="D602" s="67"/>
      <c r="E602" s="209"/>
      <c r="F602" s="69"/>
      <c r="G602" s="67"/>
      <c r="H602" s="67"/>
      <c r="I602" s="70"/>
    </row>
    <row r="603" spans="2:9" s="66" customFormat="1" ht="15" customHeight="1">
      <c r="B603" s="65"/>
      <c r="D603" s="67"/>
      <c r="E603" s="209"/>
      <c r="F603" s="69"/>
      <c r="G603" s="67"/>
      <c r="H603" s="67"/>
      <c r="I603" s="70"/>
    </row>
    <row r="604" spans="2:9" s="66" customFormat="1" ht="15" customHeight="1">
      <c r="B604" s="65"/>
      <c r="D604" s="67"/>
      <c r="E604" s="209"/>
      <c r="F604" s="69"/>
      <c r="G604" s="67"/>
      <c r="H604" s="67"/>
      <c r="I604" s="70"/>
    </row>
    <row r="605" spans="2:9" s="66" customFormat="1" ht="15" customHeight="1">
      <c r="B605" s="65"/>
      <c r="D605" s="67"/>
      <c r="E605" s="209"/>
      <c r="F605" s="69"/>
      <c r="G605" s="67"/>
      <c r="H605" s="67"/>
      <c r="I605" s="70"/>
    </row>
    <row r="606" spans="2:9" s="66" customFormat="1" ht="15" customHeight="1">
      <c r="B606" s="65"/>
      <c r="D606" s="67"/>
      <c r="E606" s="209"/>
      <c r="F606" s="69"/>
      <c r="G606" s="67"/>
      <c r="H606" s="67"/>
      <c r="I606" s="70"/>
    </row>
    <row r="607" spans="2:9" s="66" customFormat="1" ht="15" customHeight="1">
      <c r="B607" s="65"/>
      <c r="D607" s="67"/>
      <c r="E607" s="209"/>
      <c r="F607" s="69"/>
      <c r="G607" s="67"/>
      <c r="H607" s="67"/>
      <c r="I607" s="70"/>
    </row>
    <row r="608" spans="2:9" s="66" customFormat="1" ht="15" customHeight="1">
      <c r="B608" s="65"/>
      <c r="D608" s="67"/>
      <c r="E608" s="209"/>
      <c r="F608" s="69"/>
      <c r="G608" s="67"/>
      <c r="H608" s="67"/>
      <c r="I608" s="70"/>
    </row>
    <row r="609" spans="2:9" s="66" customFormat="1" ht="15" customHeight="1">
      <c r="B609" s="65"/>
      <c r="D609" s="67"/>
      <c r="E609" s="209"/>
      <c r="F609" s="69"/>
      <c r="G609" s="67"/>
      <c r="H609" s="67"/>
      <c r="I609" s="70"/>
    </row>
    <row r="610" spans="2:9" s="66" customFormat="1" ht="15" customHeight="1">
      <c r="B610" s="65"/>
      <c r="D610" s="67"/>
      <c r="E610" s="209"/>
      <c r="F610" s="69"/>
      <c r="G610" s="67"/>
      <c r="H610" s="67"/>
      <c r="I610" s="70"/>
    </row>
    <row r="611" spans="2:9" s="66" customFormat="1" ht="15" customHeight="1">
      <c r="B611" s="65"/>
      <c r="D611" s="67"/>
      <c r="E611" s="209"/>
      <c r="F611" s="69"/>
      <c r="G611" s="67"/>
      <c r="H611" s="67"/>
      <c r="I611" s="70"/>
    </row>
    <row r="612" spans="2:9" s="66" customFormat="1" ht="15" customHeight="1">
      <c r="B612" s="65"/>
      <c r="D612" s="67"/>
      <c r="E612" s="209"/>
      <c r="F612" s="69"/>
      <c r="G612" s="67"/>
      <c r="H612" s="67"/>
      <c r="I612" s="70"/>
    </row>
    <row r="613" spans="2:9" s="66" customFormat="1" ht="15" customHeight="1">
      <c r="B613" s="65"/>
      <c r="D613" s="67"/>
      <c r="E613" s="209"/>
      <c r="F613" s="69"/>
      <c r="G613" s="67"/>
      <c r="H613" s="67"/>
      <c r="I613" s="70"/>
    </row>
    <row r="614" spans="2:9" s="66" customFormat="1" ht="15" customHeight="1">
      <c r="B614" s="65"/>
      <c r="D614" s="67"/>
      <c r="E614" s="209"/>
      <c r="F614" s="69"/>
      <c r="G614" s="67"/>
      <c r="H614" s="67"/>
      <c r="I614" s="70"/>
    </row>
    <row r="615" spans="2:9" s="66" customFormat="1" ht="15" customHeight="1">
      <c r="B615" s="65"/>
      <c r="D615" s="67"/>
      <c r="E615" s="209"/>
      <c r="F615" s="69"/>
      <c r="G615" s="67"/>
      <c r="H615" s="67"/>
      <c r="I615" s="70"/>
    </row>
    <row r="616" spans="2:9" s="66" customFormat="1" ht="15" customHeight="1">
      <c r="B616" s="65"/>
      <c r="D616" s="67"/>
      <c r="E616" s="209"/>
      <c r="F616" s="69"/>
      <c r="G616" s="67"/>
      <c r="H616" s="67"/>
      <c r="I616" s="70"/>
    </row>
    <row r="617" spans="2:9" s="66" customFormat="1" ht="15" customHeight="1">
      <c r="B617" s="65"/>
      <c r="D617" s="67"/>
      <c r="E617" s="209"/>
      <c r="F617" s="69"/>
      <c r="G617" s="67"/>
      <c r="H617" s="67"/>
      <c r="I617" s="70"/>
    </row>
    <row r="618" spans="2:9" s="66" customFormat="1" ht="15" customHeight="1">
      <c r="B618" s="65"/>
      <c r="D618" s="67"/>
      <c r="E618" s="209"/>
      <c r="F618" s="69"/>
      <c r="G618" s="67"/>
      <c r="H618" s="67"/>
      <c r="I618" s="70"/>
    </row>
    <row r="619" spans="2:9" s="66" customFormat="1" ht="15" customHeight="1">
      <c r="B619" s="65"/>
      <c r="D619" s="67"/>
      <c r="E619" s="209"/>
      <c r="F619" s="69"/>
      <c r="G619" s="67"/>
      <c r="H619" s="67"/>
      <c r="I619" s="70"/>
    </row>
    <row r="620" spans="2:9" s="66" customFormat="1" ht="15" customHeight="1">
      <c r="B620" s="65"/>
      <c r="D620" s="67"/>
      <c r="E620" s="209"/>
      <c r="F620" s="69"/>
      <c r="G620" s="67"/>
      <c r="H620" s="67"/>
      <c r="I620" s="70"/>
    </row>
    <row r="621" spans="2:9" s="66" customFormat="1" ht="15" customHeight="1">
      <c r="B621" s="65"/>
      <c r="D621" s="67"/>
      <c r="E621" s="209"/>
      <c r="F621" s="69"/>
      <c r="G621" s="67"/>
      <c r="H621" s="67"/>
      <c r="I621" s="70"/>
    </row>
    <row r="622" spans="2:9" s="66" customFormat="1" ht="15" customHeight="1">
      <c r="B622" s="65"/>
      <c r="D622" s="67"/>
      <c r="E622" s="209"/>
      <c r="F622" s="69"/>
      <c r="G622" s="67"/>
      <c r="H622" s="67"/>
      <c r="I622" s="70"/>
    </row>
    <row r="623" spans="2:9" s="66" customFormat="1" ht="15" customHeight="1">
      <c r="B623" s="65"/>
      <c r="D623" s="67"/>
      <c r="E623" s="209"/>
      <c r="F623" s="69"/>
      <c r="G623" s="67"/>
      <c r="H623" s="67"/>
      <c r="I623" s="70"/>
    </row>
    <row r="624" spans="2:9" s="66" customFormat="1" ht="15" customHeight="1">
      <c r="B624" s="65"/>
      <c r="D624" s="67"/>
      <c r="E624" s="209"/>
      <c r="F624" s="69"/>
      <c r="G624" s="67"/>
      <c r="H624" s="67"/>
      <c r="I624" s="70"/>
    </row>
    <row r="625" spans="2:9" s="66" customFormat="1" ht="15" customHeight="1">
      <c r="B625" s="65"/>
      <c r="D625" s="67"/>
      <c r="E625" s="209"/>
      <c r="F625" s="69"/>
      <c r="G625" s="67"/>
      <c r="H625" s="67"/>
      <c r="I625" s="70"/>
    </row>
    <row r="626" spans="2:9" s="66" customFormat="1" ht="15" customHeight="1">
      <c r="B626" s="65"/>
      <c r="D626" s="67"/>
      <c r="E626" s="209"/>
      <c r="F626" s="69"/>
      <c r="G626" s="67"/>
      <c r="H626" s="67"/>
      <c r="I626" s="70"/>
    </row>
    <row r="627" spans="2:9" s="66" customFormat="1" ht="15" customHeight="1">
      <c r="B627" s="65"/>
      <c r="D627" s="67"/>
      <c r="E627" s="209"/>
      <c r="F627" s="69"/>
      <c r="G627" s="67"/>
      <c r="H627" s="67"/>
      <c r="I627" s="70"/>
    </row>
    <row r="628" spans="2:9" s="66" customFormat="1" ht="15" customHeight="1">
      <c r="B628" s="65"/>
      <c r="D628" s="67"/>
      <c r="E628" s="209"/>
      <c r="F628" s="69"/>
      <c r="G628" s="67"/>
      <c r="H628" s="67"/>
      <c r="I628" s="70"/>
    </row>
    <row r="629" spans="2:9" s="66" customFormat="1" ht="15" customHeight="1">
      <c r="B629" s="65"/>
      <c r="D629" s="67"/>
      <c r="E629" s="209"/>
      <c r="F629" s="69"/>
      <c r="G629" s="67"/>
      <c r="H629" s="67"/>
      <c r="I629" s="70"/>
    </row>
    <row r="630" spans="2:9" s="66" customFormat="1" ht="15" customHeight="1">
      <c r="B630" s="65"/>
      <c r="D630" s="67"/>
      <c r="E630" s="209"/>
      <c r="F630" s="69"/>
      <c r="G630" s="67"/>
      <c r="H630" s="67"/>
      <c r="I630" s="70"/>
    </row>
    <row r="631" spans="2:9" s="66" customFormat="1" ht="15" customHeight="1">
      <c r="B631" s="65"/>
      <c r="D631" s="67"/>
      <c r="E631" s="209"/>
      <c r="F631" s="69"/>
      <c r="G631" s="67"/>
      <c r="H631" s="67"/>
      <c r="I631" s="70"/>
    </row>
    <row r="632" spans="2:9" s="66" customFormat="1" ht="15" customHeight="1">
      <c r="B632" s="65"/>
      <c r="D632" s="67"/>
      <c r="E632" s="209"/>
      <c r="F632" s="69"/>
      <c r="G632" s="67"/>
      <c r="H632" s="67"/>
      <c r="I632" s="70"/>
    </row>
    <row r="633" spans="2:9" s="66" customFormat="1" ht="15" customHeight="1">
      <c r="B633" s="65"/>
      <c r="D633" s="67"/>
      <c r="E633" s="209"/>
      <c r="F633" s="69"/>
      <c r="G633" s="67"/>
      <c r="H633" s="67"/>
      <c r="I633" s="70"/>
    </row>
    <row r="634" spans="2:9" s="66" customFormat="1" ht="15" customHeight="1">
      <c r="B634" s="65"/>
      <c r="D634" s="67"/>
      <c r="E634" s="209"/>
      <c r="F634" s="69"/>
      <c r="G634" s="67"/>
      <c r="H634" s="67"/>
      <c r="I634" s="70"/>
    </row>
    <row r="635" spans="2:9" s="66" customFormat="1" ht="15" customHeight="1">
      <c r="B635" s="65"/>
      <c r="D635" s="67"/>
      <c r="E635" s="209"/>
      <c r="F635" s="69"/>
      <c r="G635" s="67"/>
      <c r="H635" s="67"/>
      <c r="I635" s="70"/>
    </row>
    <row r="636" spans="2:9" s="66" customFormat="1" ht="15" customHeight="1">
      <c r="B636" s="65"/>
      <c r="D636" s="67"/>
      <c r="E636" s="209"/>
      <c r="F636" s="69"/>
      <c r="G636" s="67"/>
      <c r="H636" s="67"/>
      <c r="I636" s="70"/>
    </row>
    <row r="637" spans="2:9" s="66" customFormat="1" ht="15" customHeight="1">
      <c r="B637" s="65"/>
      <c r="D637" s="67"/>
      <c r="E637" s="209"/>
      <c r="F637" s="69"/>
      <c r="G637" s="67"/>
      <c r="H637" s="67"/>
      <c r="I637" s="70"/>
    </row>
    <row r="638" spans="2:9" s="66" customFormat="1" ht="15" customHeight="1">
      <c r="B638" s="65"/>
      <c r="D638" s="67"/>
      <c r="E638" s="209"/>
      <c r="F638" s="69"/>
      <c r="G638" s="67"/>
      <c r="H638" s="67"/>
      <c r="I638" s="70"/>
    </row>
    <row r="639" spans="2:9" s="66" customFormat="1" ht="15" customHeight="1">
      <c r="B639" s="65"/>
      <c r="D639" s="67"/>
      <c r="E639" s="209"/>
      <c r="F639" s="69"/>
      <c r="G639" s="67"/>
      <c r="H639" s="67"/>
      <c r="I639" s="70"/>
    </row>
    <row r="640" spans="2:9" s="66" customFormat="1" ht="15" customHeight="1">
      <c r="B640" s="65"/>
      <c r="D640" s="67"/>
      <c r="E640" s="209"/>
      <c r="F640" s="69"/>
      <c r="G640" s="67"/>
      <c r="H640" s="67"/>
      <c r="I640" s="70"/>
    </row>
    <row r="641" spans="2:9" s="66" customFormat="1" ht="15" customHeight="1">
      <c r="B641" s="65"/>
      <c r="D641" s="67"/>
      <c r="E641" s="209"/>
      <c r="F641" s="69"/>
      <c r="G641" s="67"/>
      <c r="H641" s="67"/>
      <c r="I641" s="70"/>
    </row>
    <row r="642" spans="2:9" s="66" customFormat="1" ht="15" customHeight="1">
      <c r="B642" s="65"/>
      <c r="D642" s="67"/>
      <c r="E642" s="209"/>
      <c r="F642" s="69"/>
      <c r="G642" s="67"/>
      <c r="H642" s="67"/>
      <c r="I642" s="70"/>
    </row>
    <row r="643" spans="2:9" s="66" customFormat="1" ht="15" customHeight="1">
      <c r="B643" s="65"/>
      <c r="D643" s="67"/>
      <c r="E643" s="209"/>
      <c r="F643" s="69"/>
      <c r="G643" s="67"/>
      <c r="H643" s="67"/>
      <c r="I643" s="70"/>
    </row>
    <row r="644" spans="2:9" s="66" customFormat="1" ht="15" customHeight="1">
      <c r="B644" s="65"/>
      <c r="D644" s="67"/>
      <c r="E644" s="209"/>
      <c r="F644" s="69"/>
      <c r="G644" s="67"/>
      <c r="H644" s="67"/>
      <c r="I644" s="70"/>
    </row>
    <row r="645" spans="2:9" s="66" customFormat="1" ht="15" customHeight="1">
      <c r="B645" s="65"/>
      <c r="D645" s="67"/>
      <c r="E645" s="209"/>
      <c r="F645" s="69"/>
      <c r="G645" s="67"/>
      <c r="H645" s="67"/>
      <c r="I645" s="70"/>
    </row>
    <row r="646" spans="2:9" s="66" customFormat="1" ht="15" customHeight="1">
      <c r="B646" s="65"/>
      <c r="D646" s="67"/>
      <c r="E646" s="209"/>
      <c r="F646" s="69"/>
      <c r="G646" s="67"/>
      <c r="H646" s="67"/>
      <c r="I646" s="70"/>
    </row>
    <row r="647" spans="2:9" s="66" customFormat="1" ht="15" customHeight="1">
      <c r="B647" s="65"/>
      <c r="D647" s="67"/>
      <c r="E647" s="209"/>
      <c r="F647" s="69"/>
      <c r="G647" s="67"/>
      <c r="H647" s="67"/>
      <c r="I647" s="70"/>
    </row>
    <row r="648" spans="2:9" s="66" customFormat="1" ht="15" customHeight="1">
      <c r="B648" s="65"/>
      <c r="D648" s="67"/>
      <c r="E648" s="209"/>
      <c r="F648" s="69"/>
      <c r="G648" s="67"/>
      <c r="H648" s="67"/>
      <c r="I648" s="70"/>
    </row>
    <row r="649" spans="2:9" s="66" customFormat="1" ht="15" customHeight="1">
      <c r="B649" s="65"/>
      <c r="D649" s="67"/>
      <c r="E649" s="209"/>
      <c r="F649" s="69"/>
      <c r="G649" s="67"/>
      <c r="H649" s="67"/>
      <c r="I649" s="70"/>
    </row>
    <row r="650" spans="2:9" s="66" customFormat="1" ht="15" customHeight="1">
      <c r="B650" s="65"/>
      <c r="D650" s="67"/>
      <c r="E650" s="209"/>
      <c r="F650" s="69"/>
      <c r="G650" s="67"/>
      <c r="H650" s="67"/>
      <c r="I650" s="70"/>
    </row>
    <row r="651" spans="2:9" s="66" customFormat="1" ht="15" customHeight="1">
      <c r="B651" s="65"/>
      <c r="D651" s="67"/>
      <c r="E651" s="209"/>
      <c r="F651" s="69"/>
      <c r="G651" s="67"/>
      <c r="H651" s="67"/>
      <c r="I651" s="70"/>
    </row>
    <row r="652" spans="2:9" s="66" customFormat="1" ht="15" customHeight="1">
      <c r="B652" s="65"/>
      <c r="D652" s="67"/>
      <c r="E652" s="209"/>
      <c r="F652" s="69"/>
      <c r="G652" s="67"/>
      <c r="H652" s="67"/>
      <c r="I652" s="70"/>
    </row>
    <row r="653" spans="2:9" s="66" customFormat="1" ht="15" customHeight="1">
      <c r="B653" s="65"/>
      <c r="D653" s="67"/>
      <c r="E653" s="209"/>
      <c r="F653" s="69"/>
      <c r="G653" s="67"/>
      <c r="H653" s="67"/>
      <c r="I653" s="70"/>
    </row>
    <row r="654" spans="2:9" s="66" customFormat="1" ht="15" customHeight="1">
      <c r="B654" s="65"/>
      <c r="D654" s="67"/>
      <c r="E654" s="209"/>
      <c r="F654" s="69"/>
      <c r="G654" s="67"/>
      <c r="H654" s="67"/>
      <c r="I654" s="70"/>
    </row>
    <row r="655" spans="2:9" s="66" customFormat="1" ht="15" customHeight="1">
      <c r="B655" s="65"/>
      <c r="D655" s="67"/>
      <c r="E655" s="209"/>
      <c r="F655" s="69"/>
      <c r="G655" s="67"/>
      <c r="H655" s="67"/>
      <c r="I655" s="70"/>
    </row>
    <row r="656" spans="2:9" s="66" customFormat="1" ht="15" customHeight="1">
      <c r="B656" s="65"/>
      <c r="D656" s="67"/>
      <c r="E656" s="209"/>
      <c r="F656" s="69"/>
      <c r="G656" s="67"/>
      <c r="H656" s="67"/>
      <c r="I656" s="70"/>
    </row>
    <row r="657" spans="2:9" s="66" customFormat="1" ht="15" customHeight="1">
      <c r="B657" s="65"/>
      <c r="D657" s="67"/>
      <c r="E657" s="209"/>
      <c r="F657" s="69"/>
      <c r="G657" s="67"/>
      <c r="H657" s="67"/>
      <c r="I657" s="70"/>
    </row>
    <row r="658" spans="2:9" s="66" customFormat="1" ht="15" customHeight="1">
      <c r="B658" s="65"/>
      <c r="D658" s="67"/>
      <c r="E658" s="209"/>
      <c r="F658" s="69"/>
      <c r="G658" s="67"/>
      <c r="H658" s="67"/>
      <c r="I658" s="70"/>
    </row>
    <row r="659" spans="2:9" s="66" customFormat="1" ht="15" customHeight="1">
      <c r="B659" s="65"/>
      <c r="D659" s="67"/>
      <c r="E659" s="209"/>
      <c r="F659" s="69"/>
      <c r="G659" s="67"/>
      <c r="H659" s="67"/>
      <c r="I659" s="70"/>
    </row>
    <row r="660" spans="2:9" s="66" customFormat="1" ht="15" customHeight="1">
      <c r="B660" s="65"/>
      <c r="D660" s="67"/>
      <c r="E660" s="209"/>
      <c r="F660" s="69"/>
      <c r="G660" s="67"/>
      <c r="H660" s="67"/>
      <c r="I660" s="70"/>
    </row>
    <row r="661" spans="2:9" s="66" customFormat="1" ht="15" customHeight="1">
      <c r="B661" s="65"/>
      <c r="D661" s="67"/>
      <c r="E661" s="209"/>
      <c r="F661" s="69"/>
      <c r="G661" s="67"/>
      <c r="H661" s="67"/>
      <c r="I661" s="70"/>
    </row>
    <row r="662" spans="2:9" s="66" customFormat="1" ht="15" customHeight="1">
      <c r="B662" s="65"/>
      <c r="D662" s="67"/>
      <c r="E662" s="209"/>
      <c r="F662" s="69"/>
      <c r="G662" s="67"/>
      <c r="H662" s="67"/>
      <c r="I662" s="70"/>
    </row>
    <row r="663" spans="2:9" s="66" customFormat="1" ht="15" customHeight="1">
      <c r="B663" s="65"/>
      <c r="D663" s="67"/>
      <c r="E663" s="209"/>
      <c r="F663" s="69"/>
      <c r="G663" s="67"/>
      <c r="H663" s="67"/>
      <c r="I663" s="70"/>
    </row>
    <row r="664" spans="2:9" s="66" customFormat="1" ht="15" customHeight="1">
      <c r="B664" s="65"/>
      <c r="D664" s="67"/>
      <c r="E664" s="209"/>
      <c r="F664" s="69"/>
      <c r="G664" s="67"/>
      <c r="H664" s="67"/>
      <c r="I664" s="70"/>
    </row>
    <row r="665" spans="2:9" s="66" customFormat="1" ht="15" customHeight="1">
      <c r="B665" s="65"/>
      <c r="D665" s="67"/>
      <c r="E665" s="209"/>
      <c r="F665" s="69"/>
      <c r="G665" s="67"/>
      <c r="H665" s="67"/>
      <c r="I665" s="70"/>
    </row>
    <row r="666" spans="2:9" s="66" customFormat="1" ht="15" customHeight="1">
      <c r="B666" s="65"/>
      <c r="D666" s="67"/>
      <c r="E666" s="209"/>
      <c r="F666" s="69"/>
      <c r="G666" s="67"/>
      <c r="H666" s="67"/>
      <c r="I666" s="70"/>
    </row>
    <row r="667" spans="2:9" s="66" customFormat="1" ht="15" customHeight="1">
      <c r="B667" s="65"/>
      <c r="D667" s="67"/>
      <c r="E667" s="209"/>
      <c r="F667" s="69"/>
      <c r="G667" s="67"/>
      <c r="H667" s="67"/>
      <c r="I667" s="70"/>
    </row>
    <row r="668" spans="2:9" s="66" customFormat="1" ht="15" customHeight="1">
      <c r="B668" s="65"/>
      <c r="D668" s="67"/>
      <c r="E668" s="209"/>
      <c r="F668" s="69"/>
      <c r="G668" s="67"/>
      <c r="H668" s="67"/>
      <c r="I668" s="70"/>
    </row>
    <row r="669" spans="2:9" s="66" customFormat="1" ht="15" customHeight="1">
      <c r="B669" s="65"/>
      <c r="D669" s="67"/>
      <c r="E669" s="209"/>
      <c r="F669" s="69"/>
      <c r="G669" s="67"/>
      <c r="H669" s="67"/>
      <c r="I669" s="70"/>
    </row>
    <row r="670" spans="2:9" s="66" customFormat="1" ht="15" customHeight="1">
      <c r="B670" s="65"/>
      <c r="D670" s="67"/>
      <c r="E670" s="209"/>
      <c r="F670" s="69"/>
      <c r="G670" s="67"/>
      <c r="H670" s="67"/>
      <c r="I670" s="70"/>
    </row>
    <row r="671" spans="2:9" s="66" customFormat="1" ht="15" customHeight="1">
      <c r="B671" s="65"/>
      <c r="D671" s="67"/>
      <c r="E671" s="209"/>
      <c r="F671" s="69"/>
      <c r="G671" s="67"/>
      <c r="H671" s="67"/>
      <c r="I671" s="70"/>
    </row>
    <row r="672" spans="2:9" s="66" customFormat="1" ht="15" customHeight="1">
      <c r="B672" s="65"/>
      <c r="D672" s="67"/>
      <c r="E672" s="209"/>
      <c r="F672" s="69"/>
      <c r="G672" s="67"/>
      <c r="H672" s="67"/>
      <c r="I672" s="70"/>
    </row>
    <row r="673" spans="2:9" s="66" customFormat="1" ht="15" customHeight="1">
      <c r="B673" s="65"/>
      <c r="D673" s="67"/>
      <c r="E673" s="209"/>
      <c r="F673" s="69"/>
      <c r="G673" s="67"/>
      <c r="H673" s="67"/>
      <c r="I673" s="70"/>
    </row>
    <row r="674" spans="2:9" s="66" customFormat="1" ht="15" customHeight="1">
      <c r="B674" s="65"/>
      <c r="D674" s="67"/>
      <c r="E674" s="209"/>
      <c r="F674" s="69"/>
      <c r="G674" s="67"/>
      <c r="H674" s="67"/>
      <c r="I674" s="70"/>
    </row>
    <row r="675" spans="2:9" s="66" customFormat="1" ht="15" customHeight="1">
      <c r="B675" s="65"/>
      <c r="D675" s="67"/>
      <c r="E675" s="209"/>
      <c r="F675" s="69"/>
      <c r="G675" s="67"/>
      <c r="H675" s="67"/>
      <c r="I675" s="70"/>
    </row>
    <row r="676" spans="2:9" s="66" customFormat="1" ht="15" customHeight="1">
      <c r="B676" s="65"/>
      <c r="D676" s="67"/>
      <c r="E676" s="209"/>
      <c r="F676" s="69"/>
      <c r="G676" s="67"/>
      <c r="H676" s="67"/>
      <c r="I676" s="70"/>
    </row>
    <row r="677" spans="2:9" s="66" customFormat="1" ht="15" customHeight="1">
      <c r="B677" s="65"/>
      <c r="D677" s="67"/>
      <c r="E677" s="209"/>
      <c r="F677" s="69"/>
      <c r="G677" s="67"/>
      <c r="H677" s="67"/>
      <c r="I677" s="70"/>
    </row>
    <row r="678" spans="2:9" s="66" customFormat="1" ht="15" customHeight="1">
      <c r="B678" s="65"/>
      <c r="D678" s="67"/>
      <c r="E678" s="209"/>
      <c r="F678" s="69"/>
      <c r="G678" s="67"/>
      <c r="H678" s="67"/>
      <c r="I678" s="70"/>
    </row>
    <row r="679" spans="2:9" s="66" customFormat="1" ht="15" customHeight="1">
      <c r="B679" s="65"/>
      <c r="D679" s="67"/>
      <c r="E679" s="209"/>
      <c r="F679" s="69"/>
      <c r="G679" s="67"/>
      <c r="H679" s="67"/>
      <c r="I679" s="70"/>
    </row>
    <row r="680" spans="2:9" s="66" customFormat="1" ht="15" customHeight="1">
      <c r="B680" s="65"/>
      <c r="D680" s="67"/>
      <c r="E680" s="209"/>
      <c r="F680" s="69"/>
      <c r="G680" s="67"/>
      <c r="H680" s="67"/>
      <c r="I680" s="70"/>
    </row>
    <row r="681" spans="2:9" s="66" customFormat="1" ht="15" customHeight="1">
      <c r="B681" s="65"/>
      <c r="D681" s="67"/>
      <c r="E681" s="209"/>
      <c r="F681" s="69"/>
      <c r="G681" s="67"/>
      <c r="H681" s="67"/>
      <c r="I681" s="70"/>
    </row>
    <row r="682" spans="2:9" s="66" customFormat="1" ht="15" customHeight="1">
      <c r="B682" s="65"/>
      <c r="D682" s="67"/>
      <c r="E682" s="209"/>
      <c r="F682" s="69"/>
      <c r="G682" s="67"/>
      <c r="H682" s="67"/>
      <c r="I682" s="70"/>
    </row>
    <row r="683" spans="2:9" s="66" customFormat="1" ht="15" customHeight="1">
      <c r="B683" s="65"/>
      <c r="D683" s="67"/>
      <c r="E683" s="209"/>
      <c r="F683" s="69"/>
      <c r="G683" s="67"/>
      <c r="H683" s="67"/>
      <c r="I683" s="70"/>
    </row>
  </sheetData>
  <mergeCells count="6">
    <mergeCell ref="B64:F64"/>
    <mergeCell ref="B6:H6"/>
    <mergeCell ref="B8:F8"/>
    <mergeCell ref="B34:H34"/>
    <mergeCell ref="B36:F36"/>
    <mergeCell ref="B62:H62"/>
  </mergeCells>
  <printOptions horizontalCentered="1"/>
  <pageMargins left="0" right="0.5" top="0.5" bottom="1" header="0.5" footer="0.5"/>
  <pageSetup paperSize="9" scale="80" orientation="portrait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X48"/>
  <sheetViews>
    <sheetView topLeftCell="A13" workbookViewId="0">
      <selection activeCell="W34" sqref="W34"/>
    </sheetView>
  </sheetViews>
  <sheetFormatPr defaultRowHeight="13.9"/>
  <cols>
    <col min="1" max="1" width="0.42578125" style="33" customWidth="1"/>
    <col min="2" max="2" width="0.140625" style="33" customWidth="1"/>
    <col min="3" max="3" width="6.28515625" style="33" customWidth="1"/>
    <col min="4" max="5" width="9.140625" style="33"/>
    <col min="6" max="6" width="32.140625" style="33" customWidth="1"/>
    <col min="7" max="7" width="1" style="33" customWidth="1"/>
    <col min="8" max="8" width="15.5703125" style="33" customWidth="1"/>
    <col min="9" max="9" width="12.7109375" style="33" customWidth="1"/>
    <col min="10" max="10" width="3.5703125" style="33" customWidth="1"/>
    <col min="11" max="11" width="18.28515625" style="347" customWidth="1"/>
    <col min="12" max="12" width="10.140625" style="33" customWidth="1"/>
    <col min="13" max="13" width="3.5703125" style="33" customWidth="1"/>
    <col min="14" max="14" width="15.5703125" style="33" customWidth="1"/>
    <col min="15" max="15" width="12.7109375" style="33" customWidth="1"/>
    <col min="16" max="16" width="3.7109375" style="33" customWidth="1"/>
    <col min="17" max="17" width="15.5703125" style="33" customWidth="1"/>
    <col min="18" max="18" width="12.7109375" style="33" customWidth="1"/>
    <col min="19" max="19" width="2.5703125" style="33" customWidth="1"/>
    <col min="20" max="20" width="15.5703125" style="33" customWidth="1"/>
    <col min="21" max="21" width="12.7109375" style="33" customWidth="1"/>
    <col min="22" max="22" width="2.42578125" style="33" customWidth="1"/>
    <col min="23" max="23" width="15.5703125" style="33" customWidth="1"/>
    <col min="24" max="24" width="12.7109375" style="33" customWidth="1"/>
    <col min="25" max="230" width="9.140625" style="33"/>
    <col min="231" max="231" width="0.42578125" style="33" customWidth="1"/>
    <col min="232" max="232" width="0.140625" style="33" customWidth="1"/>
    <col min="233" max="233" width="6.28515625" style="33" customWidth="1"/>
    <col min="234" max="235" width="9.140625" style="33"/>
    <col min="236" max="236" width="17.7109375" style="33" customWidth="1"/>
    <col min="237" max="237" width="7.85546875" style="33" customWidth="1"/>
    <col min="238" max="238" width="11.7109375" style="33" customWidth="1"/>
    <col min="239" max="245" width="11.28515625" style="33" customWidth="1"/>
    <col min="246" max="246" width="11.5703125" style="33" customWidth="1"/>
    <col min="247" max="247" width="11" style="33" customWidth="1"/>
    <col min="248" max="248" width="10.85546875" style="33" customWidth="1"/>
    <col min="249" max="251" width="10.7109375" style="33" customWidth="1"/>
    <col min="252" max="252" width="0" style="33" hidden="1" customWidth="1"/>
    <col min="253" max="253" width="13.140625" style="33" bestFit="1" customWidth="1"/>
    <col min="254" max="254" width="8.42578125" style="33" customWidth="1"/>
    <col min="255" max="486" width="9.140625" style="33"/>
    <col min="487" max="487" width="0.42578125" style="33" customWidth="1"/>
    <col min="488" max="488" width="0.140625" style="33" customWidth="1"/>
    <col min="489" max="489" width="6.28515625" style="33" customWidth="1"/>
    <col min="490" max="491" width="9.140625" style="33"/>
    <col min="492" max="492" width="17.7109375" style="33" customWidth="1"/>
    <col min="493" max="493" width="7.85546875" style="33" customWidth="1"/>
    <col min="494" max="494" width="11.7109375" style="33" customWidth="1"/>
    <col min="495" max="501" width="11.28515625" style="33" customWidth="1"/>
    <col min="502" max="502" width="11.5703125" style="33" customWidth="1"/>
    <col min="503" max="503" width="11" style="33" customWidth="1"/>
    <col min="504" max="504" width="10.85546875" style="33" customWidth="1"/>
    <col min="505" max="507" width="10.7109375" style="33" customWidth="1"/>
    <col min="508" max="508" width="0" style="33" hidden="1" customWidth="1"/>
    <col min="509" max="509" width="13.140625" style="33" bestFit="1" customWidth="1"/>
    <col min="510" max="510" width="8.42578125" style="33" customWidth="1"/>
    <col min="511" max="742" width="9.140625" style="33"/>
    <col min="743" max="743" width="0.42578125" style="33" customWidth="1"/>
    <col min="744" max="744" width="0.140625" style="33" customWidth="1"/>
    <col min="745" max="745" width="6.28515625" style="33" customWidth="1"/>
    <col min="746" max="747" width="9.140625" style="33"/>
    <col min="748" max="748" width="17.7109375" style="33" customWidth="1"/>
    <col min="749" max="749" width="7.85546875" style="33" customWidth="1"/>
    <col min="750" max="750" width="11.7109375" style="33" customWidth="1"/>
    <col min="751" max="757" width="11.28515625" style="33" customWidth="1"/>
    <col min="758" max="758" width="11.5703125" style="33" customWidth="1"/>
    <col min="759" max="759" width="11" style="33" customWidth="1"/>
    <col min="760" max="760" width="10.85546875" style="33" customWidth="1"/>
    <col min="761" max="763" width="10.7109375" style="33" customWidth="1"/>
    <col min="764" max="764" width="0" style="33" hidden="1" customWidth="1"/>
    <col min="765" max="765" width="13.140625" style="33" bestFit="1" customWidth="1"/>
    <col min="766" max="766" width="8.42578125" style="33" customWidth="1"/>
    <col min="767" max="998" width="9.140625" style="33"/>
    <col min="999" max="999" width="0.42578125" style="33" customWidth="1"/>
    <col min="1000" max="1000" width="0.140625" style="33" customWidth="1"/>
    <col min="1001" max="1001" width="6.28515625" style="33" customWidth="1"/>
    <col min="1002" max="1003" width="9.140625" style="33"/>
    <col min="1004" max="1004" width="17.7109375" style="33" customWidth="1"/>
    <col min="1005" max="1005" width="7.85546875" style="33" customWidth="1"/>
    <col min="1006" max="1006" width="11.7109375" style="33" customWidth="1"/>
    <col min="1007" max="1013" width="11.28515625" style="33" customWidth="1"/>
    <col min="1014" max="1014" width="11.5703125" style="33" customWidth="1"/>
    <col min="1015" max="1015" width="11" style="33" customWidth="1"/>
    <col min="1016" max="1016" width="10.85546875" style="33" customWidth="1"/>
    <col min="1017" max="1019" width="10.7109375" style="33" customWidth="1"/>
    <col min="1020" max="1020" width="0" style="33" hidden="1" customWidth="1"/>
    <col min="1021" max="1021" width="13.140625" style="33" bestFit="1" customWidth="1"/>
    <col min="1022" max="1022" width="8.42578125" style="33" customWidth="1"/>
    <col min="1023" max="1254" width="9.140625" style="33"/>
    <col min="1255" max="1255" width="0.42578125" style="33" customWidth="1"/>
    <col min="1256" max="1256" width="0.140625" style="33" customWidth="1"/>
    <col min="1257" max="1257" width="6.28515625" style="33" customWidth="1"/>
    <col min="1258" max="1259" width="9.140625" style="33"/>
    <col min="1260" max="1260" width="17.7109375" style="33" customWidth="1"/>
    <col min="1261" max="1261" width="7.85546875" style="33" customWidth="1"/>
    <col min="1262" max="1262" width="11.7109375" style="33" customWidth="1"/>
    <col min="1263" max="1269" width="11.28515625" style="33" customWidth="1"/>
    <col min="1270" max="1270" width="11.5703125" style="33" customWidth="1"/>
    <col min="1271" max="1271" width="11" style="33" customWidth="1"/>
    <col min="1272" max="1272" width="10.85546875" style="33" customWidth="1"/>
    <col min="1273" max="1275" width="10.7109375" style="33" customWidth="1"/>
    <col min="1276" max="1276" width="0" style="33" hidden="1" customWidth="1"/>
    <col min="1277" max="1277" width="13.140625" style="33" bestFit="1" customWidth="1"/>
    <col min="1278" max="1278" width="8.42578125" style="33" customWidth="1"/>
    <col min="1279" max="1510" width="9.140625" style="33"/>
    <col min="1511" max="1511" width="0.42578125" style="33" customWidth="1"/>
    <col min="1512" max="1512" width="0.140625" style="33" customWidth="1"/>
    <col min="1513" max="1513" width="6.28515625" style="33" customWidth="1"/>
    <col min="1514" max="1515" width="9.140625" style="33"/>
    <col min="1516" max="1516" width="17.7109375" style="33" customWidth="1"/>
    <col min="1517" max="1517" width="7.85546875" style="33" customWidth="1"/>
    <col min="1518" max="1518" width="11.7109375" style="33" customWidth="1"/>
    <col min="1519" max="1525" width="11.28515625" style="33" customWidth="1"/>
    <col min="1526" max="1526" width="11.5703125" style="33" customWidth="1"/>
    <col min="1527" max="1527" width="11" style="33" customWidth="1"/>
    <col min="1528" max="1528" width="10.85546875" style="33" customWidth="1"/>
    <col min="1529" max="1531" width="10.7109375" style="33" customWidth="1"/>
    <col min="1532" max="1532" width="0" style="33" hidden="1" customWidth="1"/>
    <col min="1533" max="1533" width="13.140625" style="33" bestFit="1" customWidth="1"/>
    <col min="1534" max="1534" width="8.42578125" style="33" customWidth="1"/>
    <col min="1535" max="1766" width="9.140625" style="33"/>
    <col min="1767" max="1767" width="0.42578125" style="33" customWidth="1"/>
    <col min="1768" max="1768" width="0.140625" style="33" customWidth="1"/>
    <col min="1769" max="1769" width="6.28515625" style="33" customWidth="1"/>
    <col min="1770" max="1771" width="9.140625" style="33"/>
    <col min="1772" max="1772" width="17.7109375" style="33" customWidth="1"/>
    <col min="1773" max="1773" width="7.85546875" style="33" customWidth="1"/>
    <col min="1774" max="1774" width="11.7109375" style="33" customWidth="1"/>
    <col min="1775" max="1781" width="11.28515625" style="33" customWidth="1"/>
    <col min="1782" max="1782" width="11.5703125" style="33" customWidth="1"/>
    <col min="1783" max="1783" width="11" style="33" customWidth="1"/>
    <col min="1784" max="1784" width="10.85546875" style="33" customWidth="1"/>
    <col min="1785" max="1787" width="10.7109375" style="33" customWidth="1"/>
    <col min="1788" max="1788" width="0" style="33" hidden="1" customWidth="1"/>
    <col min="1789" max="1789" width="13.140625" style="33" bestFit="1" customWidth="1"/>
    <col min="1790" max="1790" width="8.42578125" style="33" customWidth="1"/>
    <col min="1791" max="2022" width="9.140625" style="33"/>
    <col min="2023" max="2023" width="0.42578125" style="33" customWidth="1"/>
    <col min="2024" max="2024" width="0.140625" style="33" customWidth="1"/>
    <col min="2025" max="2025" width="6.28515625" style="33" customWidth="1"/>
    <col min="2026" max="2027" width="9.140625" style="33"/>
    <col min="2028" max="2028" width="17.7109375" style="33" customWidth="1"/>
    <col min="2029" max="2029" width="7.85546875" style="33" customWidth="1"/>
    <col min="2030" max="2030" width="11.7109375" style="33" customWidth="1"/>
    <col min="2031" max="2037" width="11.28515625" style="33" customWidth="1"/>
    <col min="2038" max="2038" width="11.5703125" style="33" customWidth="1"/>
    <col min="2039" max="2039" width="11" style="33" customWidth="1"/>
    <col min="2040" max="2040" width="10.85546875" style="33" customWidth="1"/>
    <col min="2041" max="2043" width="10.7109375" style="33" customWidth="1"/>
    <col min="2044" max="2044" width="0" style="33" hidden="1" customWidth="1"/>
    <col min="2045" max="2045" width="13.140625" style="33" bestFit="1" customWidth="1"/>
    <col min="2046" max="2046" width="8.42578125" style="33" customWidth="1"/>
    <col min="2047" max="2278" width="9.140625" style="33"/>
    <col min="2279" max="2279" width="0.42578125" style="33" customWidth="1"/>
    <col min="2280" max="2280" width="0.140625" style="33" customWidth="1"/>
    <col min="2281" max="2281" width="6.28515625" style="33" customWidth="1"/>
    <col min="2282" max="2283" width="9.140625" style="33"/>
    <col min="2284" max="2284" width="17.7109375" style="33" customWidth="1"/>
    <col min="2285" max="2285" width="7.85546875" style="33" customWidth="1"/>
    <col min="2286" max="2286" width="11.7109375" style="33" customWidth="1"/>
    <col min="2287" max="2293" width="11.28515625" style="33" customWidth="1"/>
    <col min="2294" max="2294" width="11.5703125" style="33" customWidth="1"/>
    <col min="2295" max="2295" width="11" style="33" customWidth="1"/>
    <col min="2296" max="2296" width="10.85546875" style="33" customWidth="1"/>
    <col min="2297" max="2299" width="10.7109375" style="33" customWidth="1"/>
    <col min="2300" max="2300" width="0" style="33" hidden="1" customWidth="1"/>
    <col min="2301" max="2301" width="13.140625" style="33" bestFit="1" customWidth="1"/>
    <col min="2302" max="2302" width="8.42578125" style="33" customWidth="1"/>
    <col min="2303" max="2534" width="9.140625" style="33"/>
    <col min="2535" max="2535" width="0.42578125" style="33" customWidth="1"/>
    <col min="2536" max="2536" width="0.140625" style="33" customWidth="1"/>
    <col min="2537" max="2537" width="6.28515625" style="33" customWidth="1"/>
    <col min="2538" max="2539" width="9.140625" style="33"/>
    <col min="2540" max="2540" width="17.7109375" style="33" customWidth="1"/>
    <col min="2541" max="2541" width="7.85546875" style="33" customWidth="1"/>
    <col min="2542" max="2542" width="11.7109375" style="33" customWidth="1"/>
    <col min="2543" max="2549" width="11.28515625" style="33" customWidth="1"/>
    <col min="2550" max="2550" width="11.5703125" style="33" customWidth="1"/>
    <col min="2551" max="2551" width="11" style="33" customWidth="1"/>
    <col min="2552" max="2552" width="10.85546875" style="33" customWidth="1"/>
    <col min="2553" max="2555" width="10.7109375" style="33" customWidth="1"/>
    <col min="2556" max="2556" width="0" style="33" hidden="1" customWidth="1"/>
    <col min="2557" max="2557" width="13.140625" style="33" bestFit="1" customWidth="1"/>
    <col min="2558" max="2558" width="8.42578125" style="33" customWidth="1"/>
    <col min="2559" max="2790" width="9.140625" style="33"/>
    <col min="2791" max="2791" width="0.42578125" style="33" customWidth="1"/>
    <col min="2792" max="2792" width="0.140625" style="33" customWidth="1"/>
    <col min="2793" max="2793" width="6.28515625" style="33" customWidth="1"/>
    <col min="2794" max="2795" width="9.140625" style="33"/>
    <col min="2796" max="2796" width="17.7109375" style="33" customWidth="1"/>
    <col min="2797" max="2797" width="7.85546875" style="33" customWidth="1"/>
    <col min="2798" max="2798" width="11.7109375" style="33" customWidth="1"/>
    <col min="2799" max="2805" width="11.28515625" style="33" customWidth="1"/>
    <col min="2806" max="2806" width="11.5703125" style="33" customWidth="1"/>
    <col min="2807" max="2807" width="11" style="33" customWidth="1"/>
    <col min="2808" max="2808" width="10.85546875" style="33" customWidth="1"/>
    <col min="2809" max="2811" width="10.7109375" style="33" customWidth="1"/>
    <col min="2812" max="2812" width="0" style="33" hidden="1" customWidth="1"/>
    <col min="2813" max="2813" width="13.140625" style="33" bestFit="1" customWidth="1"/>
    <col min="2814" max="2814" width="8.42578125" style="33" customWidth="1"/>
    <col min="2815" max="3046" width="9.140625" style="33"/>
    <col min="3047" max="3047" width="0.42578125" style="33" customWidth="1"/>
    <col min="3048" max="3048" width="0.140625" style="33" customWidth="1"/>
    <col min="3049" max="3049" width="6.28515625" style="33" customWidth="1"/>
    <col min="3050" max="3051" width="9.140625" style="33"/>
    <col min="3052" max="3052" width="17.7109375" style="33" customWidth="1"/>
    <col min="3053" max="3053" width="7.85546875" style="33" customWidth="1"/>
    <col min="3054" max="3054" width="11.7109375" style="33" customWidth="1"/>
    <col min="3055" max="3061" width="11.28515625" style="33" customWidth="1"/>
    <col min="3062" max="3062" width="11.5703125" style="33" customWidth="1"/>
    <col min="3063" max="3063" width="11" style="33" customWidth="1"/>
    <col min="3064" max="3064" width="10.85546875" style="33" customWidth="1"/>
    <col min="3065" max="3067" width="10.7109375" style="33" customWidth="1"/>
    <col min="3068" max="3068" width="0" style="33" hidden="1" customWidth="1"/>
    <col min="3069" max="3069" width="13.140625" style="33" bestFit="1" customWidth="1"/>
    <col min="3070" max="3070" width="8.42578125" style="33" customWidth="1"/>
    <col min="3071" max="3302" width="9.140625" style="33"/>
    <col min="3303" max="3303" width="0.42578125" style="33" customWidth="1"/>
    <col min="3304" max="3304" width="0.140625" style="33" customWidth="1"/>
    <col min="3305" max="3305" width="6.28515625" style="33" customWidth="1"/>
    <col min="3306" max="3307" width="9.140625" style="33"/>
    <col min="3308" max="3308" width="17.7109375" style="33" customWidth="1"/>
    <col min="3309" max="3309" width="7.85546875" style="33" customWidth="1"/>
    <col min="3310" max="3310" width="11.7109375" style="33" customWidth="1"/>
    <col min="3311" max="3317" width="11.28515625" style="33" customWidth="1"/>
    <col min="3318" max="3318" width="11.5703125" style="33" customWidth="1"/>
    <col min="3319" max="3319" width="11" style="33" customWidth="1"/>
    <col min="3320" max="3320" width="10.85546875" style="33" customWidth="1"/>
    <col min="3321" max="3323" width="10.7109375" style="33" customWidth="1"/>
    <col min="3324" max="3324" width="0" style="33" hidden="1" customWidth="1"/>
    <col min="3325" max="3325" width="13.140625" style="33" bestFit="1" customWidth="1"/>
    <col min="3326" max="3326" width="8.42578125" style="33" customWidth="1"/>
    <col min="3327" max="3558" width="9.140625" style="33"/>
    <col min="3559" max="3559" width="0.42578125" style="33" customWidth="1"/>
    <col min="3560" max="3560" width="0.140625" style="33" customWidth="1"/>
    <col min="3561" max="3561" width="6.28515625" style="33" customWidth="1"/>
    <col min="3562" max="3563" width="9.140625" style="33"/>
    <col min="3564" max="3564" width="17.7109375" style="33" customWidth="1"/>
    <col min="3565" max="3565" width="7.85546875" style="33" customWidth="1"/>
    <col min="3566" max="3566" width="11.7109375" style="33" customWidth="1"/>
    <col min="3567" max="3573" width="11.28515625" style="33" customWidth="1"/>
    <col min="3574" max="3574" width="11.5703125" style="33" customWidth="1"/>
    <col min="3575" max="3575" width="11" style="33" customWidth="1"/>
    <col min="3576" max="3576" width="10.85546875" style="33" customWidth="1"/>
    <col min="3577" max="3579" width="10.7109375" style="33" customWidth="1"/>
    <col min="3580" max="3580" width="0" style="33" hidden="1" customWidth="1"/>
    <col min="3581" max="3581" width="13.140625" style="33" bestFit="1" customWidth="1"/>
    <col min="3582" max="3582" width="8.42578125" style="33" customWidth="1"/>
    <col min="3583" max="3814" width="9.140625" style="33"/>
    <col min="3815" max="3815" width="0.42578125" style="33" customWidth="1"/>
    <col min="3816" max="3816" width="0.140625" style="33" customWidth="1"/>
    <col min="3817" max="3817" width="6.28515625" style="33" customWidth="1"/>
    <col min="3818" max="3819" width="9.140625" style="33"/>
    <col min="3820" max="3820" width="17.7109375" style="33" customWidth="1"/>
    <col min="3821" max="3821" width="7.85546875" style="33" customWidth="1"/>
    <col min="3822" max="3822" width="11.7109375" style="33" customWidth="1"/>
    <col min="3823" max="3829" width="11.28515625" style="33" customWidth="1"/>
    <col min="3830" max="3830" width="11.5703125" style="33" customWidth="1"/>
    <col min="3831" max="3831" width="11" style="33" customWidth="1"/>
    <col min="3832" max="3832" width="10.85546875" style="33" customWidth="1"/>
    <col min="3833" max="3835" width="10.7109375" style="33" customWidth="1"/>
    <col min="3836" max="3836" width="0" style="33" hidden="1" customWidth="1"/>
    <col min="3837" max="3837" width="13.140625" style="33" bestFit="1" customWidth="1"/>
    <col min="3838" max="3838" width="8.42578125" style="33" customWidth="1"/>
    <col min="3839" max="4070" width="9.140625" style="33"/>
    <col min="4071" max="4071" width="0.42578125" style="33" customWidth="1"/>
    <col min="4072" max="4072" width="0.140625" style="33" customWidth="1"/>
    <col min="4073" max="4073" width="6.28515625" style="33" customWidth="1"/>
    <col min="4074" max="4075" width="9.140625" style="33"/>
    <col min="4076" max="4076" width="17.7109375" style="33" customWidth="1"/>
    <col min="4077" max="4077" width="7.85546875" style="33" customWidth="1"/>
    <col min="4078" max="4078" width="11.7109375" style="33" customWidth="1"/>
    <col min="4079" max="4085" width="11.28515625" style="33" customWidth="1"/>
    <col min="4086" max="4086" width="11.5703125" style="33" customWidth="1"/>
    <col min="4087" max="4087" width="11" style="33" customWidth="1"/>
    <col min="4088" max="4088" width="10.85546875" style="33" customWidth="1"/>
    <col min="4089" max="4091" width="10.7109375" style="33" customWidth="1"/>
    <col min="4092" max="4092" width="0" style="33" hidden="1" customWidth="1"/>
    <col min="4093" max="4093" width="13.140625" style="33" bestFit="1" customWidth="1"/>
    <col min="4094" max="4094" width="8.42578125" style="33" customWidth="1"/>
    <col min="4095" max="4326" width="9.140625" style="33"/>
    <col min="4327" max="4327" width="0.42578125" style="33" customWidth="1"/>
    <col min="4328" max="4328" width="0.140625" style="33" customWidth="1"/>
    <col min="4329" max="4329" width="6.28515625" style="33" customWidth="1"/>
    <col min="4330" max="4331" width="9.140625" style="33"/>
    <col min="4332" max="4332" width="17.7109375" style="33" customWidth="1"/>
    <col min="4333" max="4333" width="7.85546875" style="33" customWidth="1"/>
    <col min="4334" max="4334" width="11.7109375" style="33" customWidth="1"/>
    <col min="4335" max="4341" width="11.28515625" style="33" customWidth="1"/>
    <col min="4342" max="4342" width="11.5703125" style="33" customWidth="1"/>
    <col min="4343" max="4343" width="11" style="33" customWidth="1"/>
    <col min="4344" max="4344" width="10.85546875" style="33" customWidth="1"/>
    <col min="4345" max="4347" width="10.7109375" style="33" customWidth="1"/>
    <col min="4348" max="4348" width="0" style="33" hidden="1" customWidth="1"/>
    <col min="4349" max="4349" width="13.140625" style="33" bestFit="1" customWidth="1"/>
    <col min="4350" max="4350" width="8.42578125" style="33" customWidth="1"/>
    <col min="4351" max="4582" width="9.140625" style="33"/>
    <col min="4583" max="4583" width="0.42578125" style="33" customWidth="1"/>
    <col min="4584" max="4584" width="0.140625" style="33" customWidth="1"/>
    <col min="4585" max="4585" width="6.28515625" style="33" customWidth="1"/>
    <col min="4586" max="4587" width="9.140625" style="33"/>
    <col min="4588" max="4588" width="17.7109375" style="33" customWidth="1"/>
    <col min="4589" max="4589" width="7.85546875" style="33" customWidth="1"/>
    <col min="4590" max="4590" width="11.7109375" style="33" customWidth="1"/>
    <col min="4591" max="4597" width="11.28515625" style="33" customWidth="1"/>
    <col min="4598" max="4598" width="11.5703125" style="33" customWidth="1"/>
    <col min="4599" max="4599" width="11" style="33" customWidth="1"/>
    <col min="4600" max="4600" width="10.85546875" style="33" customWidth="1"/>
    <col min="4601" max="4603" width="10.7109375" style="33" customWidth="1"/>
    <col min="4604" max="4604" width="0" style="33" hidden="1" customWidth="1"/>
    <col min="4605" max="4605" width="13.140625" style="33" bestFit="1" customWidth="1"/>
    <col min="4606" max="4606" width="8.42578125" style="33" customWidth="1"/>
    <col min="4607" max="4838" width="9.140625" style="33"/>
    <col min="4839" max="4839" width="0.42578125" style="33" customWidth="1"/>
    <col min="4840" max="4840" width="0.140625" style="33" customWidth="1"/>
    <col min="4841" max="4841" width="6.28515625" style="33" customWidth="1"/>
    <col min="4842" max="4843" width="9.140625" style="33"/>
    <col min="4844" max="4844" width="17.7109375" style="33" customWidth="1"/>
    <col min="4845" max="4845" width="7.85546875" style="33" customWidth="1"/>
    <col min="4846" max="4846" width="11.7109375" style="33" customWidth="1"/>
    <col min="4847" max="4853" width="11.28515625" style="33" customWidth="1"/>
    <col min="4854" max="4854" width="11.5703125" style="33" customWidth="1"/>
    <col min="4855" max="4855" width="11" style="33" customWidth="1"/>
    <col min="4856" max="4856" width="10.85546875" style="33" customWidth="1"/>
    <col min="4857" max="4859" width="10.7109375" style="33" customWidth="1"/>
    <col min="4860" max="4860" width="0" style="33" hidden="1" customWidth="1"/>
    <col min="4861" max="4861" width="13.140625" style="33" bestFit="1" customWidth="1"/>
    <col min="4862" max="4862" width="8.42578125" style="33" customWidth="1"/>
    <col min="4863" max="5094" width="9.140625" style="33"/>
    <col min="5095" max="5095" width="0.42578125" style="33" customWidth="1"/>
    <col min="5096" max="5096" width="0.140625" style="33" customWidth="1"/>
    <col min="5097" max="5097" width="6.28515625" style="33" customWidth="1"/>
    <col min="5098" max="5099" width="9.140625" style="33"/>
    <col min="5100" max="5100" width="17.7109375" style="33" customWidth="1"/>
    <col min="5101" max="5101" width="7.85546875" style="33" customWidth="1"/>
    <col min="5102" max="5102" width="11.7109375" style="33" customWidth="1"/>
    <col min="5103" max="5109" width="11.28515625" style="33" customWidth="1"/>
    <col min="5110" max="5110" width="11.5703125" style="33" customWidth="1"/>
    <col min="5111" max="5111" width="11" style="33" customWidth="1"/>
    <col min="5112" max="5112" width="10.85546875" style="33" customWidth="1"/>
    <col min="5113" max="5115" width="10.7109375" style="33" customWidth="1"/>
    <col min="5116" max="5116" width="0" style="33" hidden="1" customWidth="1"/>
    <col min="5117" max="5117" width="13.140625" style="33" bestFit="1" customWidth="1"/>
    <col min="5118" max="5118" width="8.42578125" style="33" customWidth="1"/>
    <col min="5119" max="5350" width="9.140625" style="33"/>
    <col min="5351" max="5351" width="0.42578125" style="33" customWidth="1"/>
    <col min="5352" max="5352" width="0.140625" style="33" customWidth="1"/>
    <col min="5353" max="5353" width="6.28515625" style="33" customWidth="1"/>
    <col min="5354" max="5355" width="9.140625" style="33"/>
    <col min="5356" max="5356" width="17.7109375" style="33" customWidth="1"/>
    <col min="5357" max="5357" width="7.85546875" style="33" customWidth="1"/>
    <col min="5358" max="5358" width="11.7109375" style="33" customWidth="1"/>
    <col min="5359" max="5365" width="11.28515625" style="33" customWidth="1"/>
    <col min="5366" max="5366" width="11.5703125" style="33" customWidth="1"/>
    <col min="5367" max="5367" width="11" style="33" customWidth="1"/>
    <col min="5368" max="5368" width="10.85546875" style="33" customWidth="1"/>
    <col min="5369" max="5371" width="10.7109375" style="33" customWidth="1"/>
    <col min="5372" max="5372" width="0" style="33" hidden="1" customWidth="1"/>
    <col min="5373" max="5373" width="13.140625" style="33" bestFit="1" customWidth="1"/>
    <col min="5374" max="5374" width="8.42578125" style="33" customWidth="1"/>
    <col min="5375" max="5606" width="9.140625" style="33"/>
    <col min="5607" max="5607" width="0.42578125" style="33" customWidth="1"/>
    <col min="5608" max="5608" width="0.140625" style="33" customWidth="1"/>
    <col min="5609" max="5609" width="6.28515625" style="33" customWidth="1"/>
    <col min="5610" max="5611" width="9.140625" style="33"/>
    <col min="5612" max="5612" width="17.7109375" style="33" customWidth="1"/>
    <col min="5613" max="5613" width="7.85546875" style="33" customWidth="1"/>
    <col min="5614" max="5614" width="11.7109375" style="33" customWidth="1"/>
    <col min="5615" max="5621" width="11.28515625" style="33" customWidth="1"/>
    <col min="5622" max="5622" width="11.5703125" style="33" customWidth="1"/>
    <col min="5623" max="5623" width="11" style="33" customWidth="1"/>
    <col min="5624" max="5624" width="10.85546875" style="33" customWidth="1"/>
    <col min="5625" max="5627" width="10.7109375" style="33" customWidth="1"/>
    <col min="5628" max="5628" width="0" style="33" hidden="1" customWidth="1"/>
    <col min="5629" max="5629" width="13.140625" style="33" bestFit="1" customWidth="1"/>
    <col min="5630" max="5630" width="8.42578125" style="33" customWidth="1"/>
    <col min="5631" max="5862" width="9.140625" style="33"/>
    <col min="5863" max="5863" width="0.42578125" style="33" customWidth="1"/>
    <col min="5864" max="5864" width="0.140625" style="33" customWidth="1"/>
    <col min="5865" max="5865" width="6.28515625" style="33" customWidth="1"/>
    <col min="5866" max="5867" width="9.140625" style="33"/>
    <col min="5868" max="5868" width="17.7109375" style="33" customWidth="1"/>
    <col min="5869" max="5869" width="7.85546875" style="33" customWidth="1"/>
    <col min="5870" max="5870" width="11.7109375" style="33" customWidth="1"/>
    <col min="5871" max="5877" width="11.28515625" style="33" customWidth="1"/>
    <col min="5878" max="5878" width="11.5703125" style="33" customWidth="1"/>
    <col min="5879" max="5879" width="11" style="33" customWidth="1"/>
    <col min="5880" max="5880" width="10.85546875" style="33" customWidth="1"/>
    <col min="5881" max="5883" width="10.7109375" style="33" customWidth="1"/>
    <col min="5884" max="5884" width="0" style="33" hidden="1" customWidth="1"/>
    <col min="5885" max="5885" width="13.140625" style="33" bestFit="1" customWidth="1"/>
    <col min="5886" max="5886" width="8.42578125" style="33" customWidth="1"/>
    <col min="5887" max="6118" width="9.140625" style="33"/>
    <col min="6119" max="6119" width="0.42578125" style="33" customWidth="1"/>
    <col min="6120" max="6120" width="0.140625" style="33" customWidth="1"/>
    <col min="6121" max="6121" width="6.28515625" style="33" customWidth="1"/>
    <col min="6122" max="6123" width="9.140625" style="33"/>
    <col min="6124" max="6124" width="17.7109375" style="33" customWidth="1"/>
    <col min="6125" max="6125" width="7.85546875" style="33" customWidth="1"/>
    <col min="6126" max="6126" width="11.7109375" style="33" customWidth="1"/>
    <col min="6127" max="6133" width="11.28515625" style="33" customWidth="1"/>
    <col min="6134" max="6134" width="11.5703125" style="33" customWidth="1"/>
    <col min="6135" max="6135" width="11" style="33" customWidth="1"/>
    <col min="6136" max="6136" width="10.85546875" style="33" customWidth="1"/>
    <col min="6137" max="6139" width="10.7109375" style="33" customWidth="1"/>
    <col min="6140" max="6140" width="0" style="33" hidden="1" customWidth="1"/>
    <col min="6141" max="6141" width="13.140625" style="33" bestFit="1" customWidth="1"/>
    <col min="6142" max="6142" width="8.42578125" style="33" customWidth="1"/>
    <col min="6143" max="6374" width="9.140625" style="33"/>
    <col min="6375" max="6375" width="0.42578125" style="33" customWidth="1"/>
    <col min="6376" max="6376" width="0.140625" style="33" customWidth="1"/>
    <col min="6377" max="6377" width="6.28515625" style="33" customWidth="1"/>
    <col min="6378" max="6379" width="9.140625" style="33"/>
    <col min="6380" max="6380" width="17.7109375" style="33" customWidth="1"/>
    <col min="6381" max="6381" width="7.85546875" style="33" customWidth="1"/>
    <col min="6382" max="6382" width="11.7109375" style="33" customWidth="1"/>
    <col min="6383" max="6389" width="11.28515625" style="33" customWidth="1"/>
    <col min="6390" max="6390" width="11.5703125" style="33" customWidth="1"/>
    <col min="6391" max="6391" width="11" style="33" customWidth="1"/>
    <col min="6392" max="6392" width="10.85546875" style="33" customWidth="1"/>
    <col min="6393" max="6395" width="10.7109375" style="33" customWidth="1"/>
    <col min="6396" max="6396" width="0" style="33" hidden="1" customWidth="1"/>
    <col min="6397" max="6397" width="13.140625" style="33" bestFit="1" customWidth="1"/>
    <col min="6398" max="6398" width="8.42578125" style="33" customWidth="1"/>
    <col min="6399" max="6630" width="9.140625" style="33"/>
    <col min="6631" max="6631" width="0.42578125" style="33" customWidth="1"/>
    <col min="6632" max="6632" width="0.140625" style="33" customWidth="1"/>
    <col min="6633" max="6633" width="6.28515625" style="33" customWidth="1"/>
    <col min="6634" max="6635" width="9.140625" style="33"/>
    <col min="6636" max="6636" width="17.7109375" style="33" customWidth="1"/>
    <col min="6637" max="6637" width="7.85546875" style="33" customWidth="1"/>
    <col min="6638" max="6638" width="11.7109375" style="33" customWidth="1"/>
    <col min="6639" max="6645" width="11.28515625" style="33" customWidth="1"/>
    <col min="6646" max="6646" width="11.5703125" style="33" customWidth="1"/>
    <col min="6647" max="6647" width="11" style="33" customWidth="1"/>
    <col min="6648" max="6648" width="10.85546875" style="33" customWidth="1"/>
    <col min="6649" max="6651" width="10.7109375" style="33" customWidth="1"/>
    <col min="6652" max="6652" width="0" style="33" hidden="1" customWidth="1"/>
    <col min="6653" max="6653" width="13.140625" style="33" bestFit="1" customWidth="1"/>
    <col min="6654" max="6654" width="8.42578125" style="33" customWidth="1"/>
    <col min="6655" max="6886" width="9.140625" style="33"/>
    <col min="6887" max="6887" width="0.42578125" style="33" customWidth="1"/>
    <col min="6888" max="6888" width="0.140625" style="33" customWidth="1"/>
    <col min="6889" max="6889" width="6.28515625" style="33" customWidth="1"/>
    <col min="6890" max="6891" width="9.140625" style="33"/>
    <col min="6892" max="6892" width="17.7109375" style="33" customWidth="1"/>
    <col min="6893" max="6893" width="7.85546875" style="33" customWidth="1"/>
    <col min="6894" max="6894" width="11.7109375" style="33" customWidth="1"/>
    <col min="6895" max="6901" width="11.28515625" style="33" customWidth="1"/>
    <col min="6902" max="6902" width="11.5703125" style="33" customWidth="1"/>
    <col min="6903" max="6903" width="11" style="33" customWidth="1"/>
    <col min="6904" max="6904" width="10.85546875" style="33" customWidth="1"/>
    <col min="6905" max="6907" width="10.7109375" style="33" customWidth="1"/>
    <col min="6908" max="6908" width="0" style="33" hidden="1" customWidth="1"/>
    <col min="6909" max="6909" width="13.140625" style="33" bestFit="1" customWidth="1"/>
    <col min="6910" max="6910" width="8.42578125" style="33" customWidth="1"/>
    <col min="6911" max="7142" width="9.140625" style="33"/>
    <col min="7143" max="7143" width="0.42578125" style="33" customWidth="1"/>
    <col min="7144" max="7144" width="0.140625" style="33" customWidth="1"/>
    <col min="7145" max="7145" width="6.28515625" style="33" customWidth="1"/>
    <col min="7146" max="7147" width="9.140625" style="33"/>
    <col min="7148" max="7148" width="17.7109375" style="33" customWidth="1"/>
    <col min="7149" max="7149" width="7.85546875" style="33" customWidth="1"/>
    <col min="7150" max="7150" width="11.7109375" style="33" customWidth="1"/>
    <col min="7151" max="7157" width="11.28515625" style="33" customWidth="1"/>
    <col min="7158" max="7158" width="11.5703125" style="33" customWidth="1"/>
    <col min="7159" max="7159" width="11" style="33" customWidth="1"/>
    <col min="7160" max="7160" width="10.85546875" style="33" customWidth="1"/>
    <col min="7161" max="7163" width="10.7109375" style="33" customWidth="1"/>
    <col min="7164" max="7164" width="0" style="33" hidden="1" customWidth="1"/>
    <col min="7165" max="7165" width="13.140625" style="33" bestFit="1" customWidth="1"/>
    <col min="7166" max="7166" width="8.42578125" style="33" customWidth="1"/>
    <col min="7167" max="7398" width="9.140625" style="33"/>
    <col min="7399" max="7399" width="0.42578125" style="33" customWidth="1"/>
    <col min="7400" max="7400" width="0.140625" style="33" customWidth="1"/>
    <col min="7401" max="7401" width="6.28515625" style="33" customWidth="1"/>
    <col min="7402" max="7403" width="9.140625" style="33"/>
    <col min="7404" max="7404" width="17.7109375" style="33" customWidth="1"/>
    <col min="7405" max="7405" width="7.85546875" style="33" customWidth="1"/>
    <col min="7406" max="7406" width="11.7109375" style="33" customWidth="1"/>
    <col min="7407" max="7413" width="11.28515625" style="33" customWidth="1"/>
    <col min="7414" max="7414" width="11.5703125" style="33" customWidth="1"/>
    <col min="7415" max="7415" width="11" style="33" customWidth="1"/>
    <col min="7416" max="7416" width="10.85546875" style="33" customWidth="1"/>
    <col min="7417" max="7419" width="10.7109375" style="33" customWidth="1"/>
    <col min="7420" max="7420" width="0" style="33" hidden="1" customWidth="1"/>
    <col min="7421" max="7421" width="13.140625" style="33" bestFit="1" customWidth="1"/>
    <col min="7422" max="7422" width="8.42578125" style="33" customWidth="1"/>
    <col min="7423" max="7654" width="9.140625" style="33"/>
    <col min="7655" max="7655" width="0.42578125" style="33" customWidth="1"/>
    <col min="7656" max="7656" width="0.140625" style="33" customWidth="1"/>
    <col min="7657" max="7657" width="6.28515625" style="33" customWidth="1"/>
    <col min="7658" max="7659" width="9.140625" style="33"/>
    <col min="7660" max="7660" width="17.7109375" style="33" customWidth="1"/>
    <col min="7661" max="7661" width="7.85546875" style="33" customWidth="1"/>
    <col min="7662" max="7662" width="11.7109375" style="33" customWidth="1"/>
    <col min="7663" max="7669" width="11.28515625" style="33" customWidth="1"/>
    <col min="7670" max="7670" width="11.5703125" style="33" customWidth="1"/>
    <col min="7671" max="7671" width="11" style="33" customWidth="1"/>
    <col min="7672" max="7672" width="10.85546875" style="33" customWidth="1"/>
    <col min="7673" max="7675" width="10.7109375" style="33" customWidth="1"/>
    <col min="7676" max="7676" width="0" style="33" hidden="1" customWidth="1"/>
    <col min="7677" max="7677" width="13.140625" style="33" bestFit="1" customWidth="1"/>
    <col min="7678" max="7678" width="8.42578125" style="33" customWidth="1"/>
    <col min="7679" max="7910" width="9.140625" style="33"/>
    <col min="7911" max="7911" width="0.42578125" style="33" customWidth="1"/>
    <col min="7912" max="7912" width="0.140625" style="33" customWidth="1"/>
    <col min="7913" max="7913" width="6.28515625" style="33" customWidth="1"/>
    <col min="7914" max="7915" width="9.140625" style="33"/>
    <col min="7916" max="7916" width="17.7109375" style="33" customWidth="1"/>
    <col min="7917" max="7917" width="7.85546875" style="33" customWidth="1"/>
    <col min="7918" max="7918" width="11.7109375" style="33" customWidth="1"/>
    <col min="7919" max="7925" width="11.28515625" style="33" customWidth="1"/>
    <col min="7926" max="7926" width="11.5703125" style="33" customWidth="1"/>
    <col min="7927" max="7927" width="11" style="33" customWidth="1"/>
    <col min="7928" max="7928" width="10.85546875" style="33" customWidth="1"/>
    <col min="7929" max="7931" width="10.7109375" style="33" customWidth="1"/>
    <col min="7932" max="7932" width="0" style="33" hidden="1" customWidth="1"/>
    <col min="7933" max="7933" width="13.140625" style="33" bestFit="1" customWidth="1"/>
    <col min="7934" max="7934" width="8.42578125" style="33" customWidth="1"/>
    <col min="7935" max="8166" width="9.140625" style="33"/>
    <col min="8167" max="8167" width="0.42578125" style="33" customWidth="1"/>
    <col min="8168" max="8168" width="0.140625" style="33" customWidth="1"/>
    <col min="8169" max="8169" width="6.28515625" style="33" customWidth="1"/>
    <col min="8170" max="8171" width="9.140625" style="33"/>
    <col min="8172" max="8172" width="17.7109375" style="33" customWidth="1"/>
    <col min="8173" max="8173" width="7.85546875" style="33" customWidth="1"/>
    <col min="8174" max="8174" width="11.7109375" style="33" customWidth="1"/>
    <col min="8175" max="8181" width="11.28515625" style="33" customWidth="1"/>
    <col min="8182" max="8182" width="11.5703125" style="33" customWidth="1"/>
    <col min="8183" max="8183" width="11" style="33" customWidth="1"/>
    <col min="8184" max="8184" width="10.85546875" style="33" customWidth="1"/>
    <col min="8185" max="8187" width="10.7109375" style="33" customWidth="1"/>
    <col min="8188" max="8188" width="0" style="33" hidden="1" customWidth="1"/>
    <col min="8189" max="8189" width="13.140625" style="33" bestFit="1" customWidth="1"/>
    <col min="8190" max="8190" width="8.42578125" style="33" customWidth="1"/>
    <col min="8191" max="8422" width="9.140625" style="33"/>
    <col min="8423" max="8423" width="0.42578125" style="33" customWidth="1"/>
    <col min="8424" max="8424" width="0.140625" style="33" customWidth="1"/>
    <col min="8425" max="8425" width="6.28515625" style="33" customWidth="1"/>
    <col min="8426" max="8427" width="9.140625" style="33"/>
    <col min="8428" max="8428" width="17.7109375" style="33" customWidth="1"/>
    <col min="8429" max="8429" width="7.85546875" style="33" customWidth="1"/>
    <col min="8430" max="8430" width="11.7109375" style="33" customWidth="1"/>
    <col min="8431" max="8437" width="11.28515625" style="33" customWidth="1"/>
    <col min="8438" max="8438" width="11.5703125" style="33" customWidth="1"/>
    <col min="8439" max="8439" width="11" style="33" customWidth="1"/>
    <col min="8440" max="8440" width="10.85546875" style="33" customWidth="1"/>
    <col min="8441" max="8443" width="10.7109375" style="33" customWidth="1"/>
    <col min="8444" max="8444" width="0" style="33" hidden="1" customWidth="1"/>
    <col min="8445" max="8445" width="13.140625" style="33" bestFit="1" customWidth="1"/>
    <col min="8446" max="8446" width="8.42578125" style="33" customWidth="1"/>
    <col min="8447" max="8678" width="9.140625" style="33"/>
    <col min="8679" max="8679" width="0.42578125" style="33" customWidth="1"/>
    <col min="8680" max="8680" width="0.140625" style="33" customWidth="1"/>
    <col min="8681" max="8681" width="6.28515625" style="33" customWidth="1"/>
    <col min="8682" max="8683" width="9.140625" style="33"/>
    <col min="8684" max="8684" width="17.7109375" style="33" customWidth="1"/>
    <col min="8685" max="8685" width="7.85546875" style="33" customWidth="1"/>
    <col min="8686" max="8686" width="11.7109375" style="33" customWidth="1"/>
    <col min="8687" max="8693" width="11.28515625" style="33" customWidth="1"/>
    <col min="8694" max="8694" width="11.5703125" style="33" customWidth="1"/>
    <col min="8695" max="8695" width="11" style="33" customWidth="1"/>
    <col min="8696" max="8696" width="10.85546875" style="33" customWidth="1"/>
    <col min="8697" max="8699" width="10.7109375" style="33" customWidth="1"/>
    <col min="8700" max="8700" width="0" style="33" hidden="1" customWidth="1"/>
    <col min="8701" max="8701" width="13.140625" style="33" bestFit="1" customWidth="1"/>
    <col min="8702" max="8702" width="8.42578125" style="33" customWidth="1"/>
    <col min="8703" max="8934" width="9.140625" style="33"/>
    <col min="8935" max="8935" width="0.42578125" style="33" customWidth="1"/>
    <col min="8936" max="8936" width="0.140625" style="33" customWidth="1"/>
    <col min="8937" max="8937" width="6.28515625" style="33" customWidth="1"/>
    <col min="8938" max="8939" width="9.140625" style="33"/>
    <col min="8940" max="8940" width="17.7109375" style="33" customWidth="1"/>
    <col min="8941" max="8941" width="7.85546875" style="33" customWidth="1"/>
    <col min="8942" max="8942" width="11.7109375" style="33" customWidth="1"/>
    <col min="8943" max="8949" width="11.28515625" style="33" customWidth="1"/>
    <col min="8950" max="8950" width="11.5703125" style="33" customWidth="1"/>
    <col min="8951" max="8951" width="11" style="33" customWidth="1"/>
    <col min="8952" max="8952" width="10.85546875" style="33" customWidth="1"/>
    <col min="8953" max="8955" width="10.7109375" style="33" customWidth="1"/>
    <col min="8956" max="8956" width="0" style="33" hidden="1" customWidth="1"/>
    <col min="8957" max="8957" width="13.140625" style="33" bestFit="1" customWidth="1"/>
    <col min="8958" max="8958" width="8.42578125" style="33" customWidth="1"/>
    <col min="8959" max="9190" width="9.140625" style="33"/>
    <col min="9191" max="9191" width="0.42578125" style="33" customWidth="1"/>
    <col min="9192" max="9192" width="0.140625" style="33" customWidth="1"/>
    <col min="9193" max="9193" width="6.28515625" style="33" customWidth="1"/>
    <col min="9194" max="9195" width="9.140625" style="33"/>
    <col min="9196" max="9196" width="17.7109375" style="33" customWidth="1"/>
    <col min="9197" max="9197" width="7.85546875" style="33" customWidth="1"/>
    <col min="9198" max="9198" width="11.7109375" style="33" customWidth="1"/>
    <col min="9199" max="9205" width="11.28515625" style="33" customWidth="1"/>
    <col min="9206" max="9206" width="11.5703125" style="33" customWidth="1"/>
    <col min="9207" max="9207" width="11" style="33" customWidth="1"/>
    <col min="9208" max="9208" width="10.85546875" style="33" customWidth="1"/>
    <col min="9209" max="9211" width="10.7109375" style="33" customWidth="1"/>
    <col min="9212" max="9212" width="0" style="33" hidden="1" customWidth="1"/>
    <col min="9213" max="9213" width="13.140625" style="33" bestFit="1" customWidth="1"/>
    <col min="9214" max="9214" width="8.42578125" style="33" customWidth="1"/>
    <col min="9215" max="9446" width="9.140625" style="33"/>
    <col min="9447" max="9447" width="0.42578125" style="33" customWidth="1"/>
    <col min="9448" max="9448" width="0.140625" style="33" customWidth="1"/>
    <col min="9449" max="9449" width="6.28515625" style="33" customWidth="1"/>
    <col min="9450" max="9451" width="9.140625" style="33"/>
    <col min="9452" max="9452" width="17.7109375" style="33" customWidth="1"/>
    <col min="9453" max="9453" width="7.85546875" style="33" customWidth="1"/>
    <col min="9454" max="9454" width="11.7109375" style="33" customWidth="1"/>
    <col min="9455" max="9461" width="11.28515625" style="33" customWidth="1"/>
    <col min="9462" max="9462" width="11.5703125" style="33" customWidth="1"/>
    <col min="9463" max="9463" width="11" style="33" customWidth="1"/>
    <col min="9464" max="9464" width="10.85546875" style="33" customWidth="1"/>
    <col min="9465" max="9467" width="10.7109375" style="33" customWidth="1"/>
    <col min="9468" max="9468" width="0" style="33" hidden="1" customWidth="1"/>
    <col min="9469" max="9469" width="13.140625" style="33" bestFit="1" customWidth="1"/>
    <col min="9470" max="9470" width="8.42578125" style="33" customWidth="1"/>
    <col min="9471" max="9702" width="9.140625" style="33"/>
    <col min="9703" max="9703" width="0.42578125" style="33" customWidth="1"/>
    <col min="9704" max="9704" width="0.140625" style="33" customWidth="1"/>
    <col min="9705" max="9705" width="6.28515625" style="33" customWidth="1"/>
    <col min="9706" max="9707" width="9.140625" style="33"/>
    <col min="9708" max="9708" width="17.7109375" style="33" customWidth="1"/>
    <col min="9709" max="9709" width="7.85546875" style="33" customWidth="1"/>
    <col min="9710" max="9710" width="11.7109375" style="33" customWidth="1"/>
    <col min="9711" max="9717" width="11.28515625" style="33" customWidth="1"/>
    <col min="9718" max="9718" width="11.5703125" style="33" customWidth="1"/>
    <col min="9719" max="9719" width="11" style="33" customWidth="1"/>
    <col min="9720" max="9720" width="10.85546875" style="33" customWidth="1"/>
    <col min="9721" max="9723" width="10.7109375" style="33" customWidth="1"/>
    <col min="9724" max="9724" width="0" style="33" hidden="1" customWidth="1"/>
    <col min="9725" max="9725" width="13.140625" style="33" bestFit="1" customWidth="1"/>
    <col min="9726" max="9726" width="8.42578125" style="33" customWidth="1"/>
    <col min="9727" max="9958" width="9.140625" style="33"/>
    <col min="9959" max="9959" width="0.42578125" style="33" customWidth="1"/>
    <col min="9960" max="9960" width="0.140625" style="33" customWidth="1"/>
    <col min="9961" max="9961" width="6.28515625" style="33" customWidth="1"/>
    <col min="9962" max="9963" width="9.140625" style="33"/>
    <col min="9964" max="9964" width="17.7109375" style="33" customWidth="1"/>
    <col min="9965" max="9965" width="7.85546875" style="33" customWidth="1"/>
    <col min="9966" max="9966" width="11.7109375" style="33" customWidth="1"/>
    <col min="9967" max="9973" width="11.28515625" style="33" customWidth="1"/>
    <col min="9974" max="9974" width="11.5703125" style="33" customWidth="1"/>
    <col min="9975" max="9975" width="11" style="33" customWidth="1"/>
    <col min="9976" max="9976" width="10.85546875" style="33" customWidth="1"/>
    <col min="9977" max="9979" width="10.7109375" style="33" customWidth="1"/>
    <col min="9980" max="9980" width="0" style="33" hidden="1" customWidth="1"/>
    <col min="9981" max="9981" width="13.140625" style="33" bestFit="1" customWidth="1"/>
    <col min="9982" max="9982" width="8.42578125" style="33" customWidth="1"/>
    <col min="9983" max="10214" width="9.140625" style="33"/>
    <col min="10215" max="10215" width="0.42578125" style="33" customWidth="1"/>
    <col min="10216" max="10216" width="0.140625" style="33" customWidth="1"/>
    <col min="10217" max="10217" width="6.28515625" style="33" customWidth="1"/>
    <col min="10218" max="10219" width="9.140625" style="33"/>
    <col min="10220" max="10220" width="17.7109375" style="33" customWidth="1"/>
    <col min="10221" max="10221" width="7.85546875" style="33" customWidth="1"/>
    <col min="10222" max="10222" width="11.7109375" style="33" customWidth="1"/>
    <col min="10223" max="10229" width="11.28515625" style="33" customWidth="1"/>
    <col min="10230" max="10230" width="11.5703125" style="33" customWidth="1"/>
    <col min="10231" max="10231" width="11" style="33" customWidth="1"/>
    <col min="10232" max="10232" width="10.85546875" style="33" customWidth="1"/>
    <col min="10233" max="10235" width="10.7109375" style="33" customWidth="1"/>
    <col min="10236" max="10236" width="0" style="33" hidden="1" customWidth="1"/>
    <col min="10237" max="10237" width="13.140625" style="33" bestFit="1" customWidth="1"/>
    <col min="10238" max="10238" width="8.42578125" style="33" customWidth="1"/>
    <col min="10239" max="10470" width="9.140625" style="33"/>
    <col min="10471" max="10471" width="0.42578125" style="33" customWidth="1"/>
    <col min="10472" max="10472" width="0.140625" style="33" customWidth="1"/>
    <col min="10473" max="10473" width="6.28515625" style="33" customWidth="1"/>
    <col min="10474" max="10475" width="9.140625" style="33"/>
    <col min="10476" max="10476" width="17.7109375" style="33" customWidth="1"/>
    <col min="10477" max="10477" width="7.85546875" style="33" customWidth="1"/>
    <col min="10478" max="10478" width="11.7109375" style="33" customWidth="1"/>
    <col min="10479" max="10485" width="11.28515625" style="33" customWidth="1"/>
    <col min="10486" max="10486" width="11.5703125" style="33" customWidth="1"/>
    <col min="10487" max="10487" width="11" style="33" customWidth="1"/>
    <col min="10488" max="10488" width="10.85546875" style="33" customWidth="1"/>
    <col min="10489" max="10491" width="10.7109375" style="33" customWidth="1"/>
    <col min="10492" max="10492" width="0" style="33" hidden="1" customWidth="1"/>
    <col min="10493" max="10493" width="13.140625" style="33" bestFit="1" customWidth="1"/>
    <col min="10494" max="10494" width="8.42578125" style="33" customWidth="1"/>
    <col min="10495" max="10726" width="9.140625" style="33"/>
    <col min="10727" max="10727" width="0.42578125" style="33" customWidth="1"/>
    <col min="10728" max="10728" width="0.140625" style="33" customWidth="1"/>
    <col min="10729" max="10729" width="6.28515625" style="33" customWidth="1"/>
    <col min="10730" max="10731" width="9.140625" style="33"/>
    <col min="10732" max="10732" width="17.7109375" style="33" customWidth="1"/>
    <col min="10733" max="10733" width="7.85546875" style="33" customWidth="1"/>
    <col min="10734" max="10734" width="11.7109375" style="33" customWidth="1"/>
    <col min="10735" max="10741" width="11.28515625" style="33" customWidth="1"/>
    <col min="10742" max="10742" width="11.5703125" style="33" customWidth="1"/>
    <col min="10743" max="10743" width="11" style="33" customWidth="1"/>
    <col min="10744" max="10744" width="10.85546875" style="33" customWidth="1"/>
    <col min="10745" max="10747" width="10.7109375" style="33" customWidth="1"/>
    <col min="10748" max="10748" width="0" style="33" hidden="1" customWidth="1"/>
    <col min="10749" max="10749" width="13.140625" style="33" bestFit="1" customWidth="1"/>
    <col min="10750" max="10750" width="8.42578125" style="33" customWidth="1"/>
    <col min="10751" max="10982" width="9.140625" style="33"/>
    <col min="10983" max="10983" width="0.42578125" style="33" customWidth="1"/>
    <col min="10984" max="10984" width="0.140625" style="33" customWidth="1"/>
    <col min="10985" max="10985" width="6.28515625" style="33" customWidth="1"/>
    <col min="10986" max="10987" width="9.140625" style="33"/>
    <col min="10988" max="10988" width="17.7109375" style="33" customWidth="1"/>
    <col min="10989" max="10989" width="7.85546875" style="33" customWidth="1"/>
    <col min="10990" max="10990" width="11.7109375" style="33" customWidth="1"/>
    <col min="10991" max="10997" width="11.28515625" style="33" customWidth="1"/>
    <col min="10998" max="10998" width="11.5703125" style="33" customWidth="1"/>
    <col min="10999" max="10999" width="11" style="33" customWidth="1"/>
    <col min="11000" max="11000" width="10.85546875" style="33" customWidth="1"/>
    <col min="11001" max="11003" width="10.7109375" style="33" customWidth="1"/>
    <col min="11004" max="11004" width="0" style="33" hidden="1" customWidth="1"/>
    <col min="11005" max="11005" width="13.140625" style="33" bestFit="1" customWidth="1"/>
    <col min="11006" max="11006" width="8.42578125" style="33" customWidth="1"/>
    <col min="11007" max="11238" width="9.140625" style="33"/>
    <col min="11239" max="11239" width="0.42578125" style="33" customWidth="1"/>
    <col min="11240" max="11240" width="0.140625" style="33" customWidth="1"/>
    <col min="11241" max="11241" width="6.28515625" style="33" customWidth="1"/>
    <col min="11242" max="11243" width="9.140625" style="33"/>
    <col min="11244" max="11244" width="17.7109375" style="33" customWidth="1"/>
    <col min="11245" max="11245" width="7.85546875" style="33" customWidth="1"/>
    <col min="11246" max="11246" width="11.7109375" style="33" customWidth="1"/>
    <col min="11247" max="11253" width="11.28515625" style="33" customWidth="1"/>
    <col min="11254" max="11254" width="11.5703125" style="33" customWidth="1"/>
    <col min="11255" max="11255" width="11" style="33" customWidth="1"/>
    <col min="11256" max="11256" width="10.85546875" style="33" customWidth="1"/>
    <col min="11257" max="11259" width="10.7109375" style="33" customWidth="1"/>
    <col min="11260" max="11260" width="0" style="33" hidden="1" customWidth="1"/>
    <col min="11261" max="11261" width="13.140625" style="33" bestFit="1" customWidth="1"/>
    <col min="11262" max="11262" width="8.42578125" style="33" customWidth="1"/>
    <col min="11263" max="11494" width="9.140625" style="33"/>
    <col min="11495" max="11495" width="0.42578125" style="33" customWidth="1"/>
    <col min="11496" max="11496" width="0.140625" style="33" customWidth="1"/>
    <col min="11497" max="11497" width="6.28515625" style="33" customWidth="1"/>
    <col min="11498" max="11499" width="9.140625" style="33"/>
    <col min="11500" max="11500" width="17.7109375" style="33" customWidth="1"/>
    <col min="11501" max="11501" width="7.85546875" style="33" customWidth="1"/>
    <col min="11502" max="11502" width="11.7109375" style="33" customWidth="1"/>
    <col min="11503" max="11509" width="11.28515625" style="33" customWidth="1"/>
    <col min="11510" max="11510" width="11.5703125" style="33" customWidth="1"/>
    <col min="11511" max="11511" width="11" style="33" customWidth="1"/>
    <col min="11512" max="11512" width="10.85546875" style="33" customWidth="1"/>
    <col min="11513" max="11515" width="10.7109375" style="33" customWidth="1"/>
    <col min="11516" max="11516" width="0" style="33" hidden="1" customWidth="1"/>
    <col min="11517" max="11517" width="13.140625" style="33" bestFit="1" customWidth="1"/>
    <col min="11518" max="11518" width="8.42578125" style="33" customWidth="1"/>
    <col min="11519" max="11750" width="9.140625" style="33"/>
    <col min="11751" max="11751" width="0.42578125" style="33" customWidth="1"/>
    <col min="11752" max="11752" width="0.140625" style="33" customWidth="1"/>
    <col min="11753" max="11753" width="6.28515625" style="33" customWidth="1"/>
    <col min="11754" max="11755" width="9.140625" style="33"/>
    <col min="11756" max="11756" width="17.7109375" style="33" customWidth="1"/>
    <col min="11757" max="11757" width="7.85546875" style="33" customWidth="1"/>
    <col min="11758" max="11758" width="11.7109375" style="33" customWidth="1"/>
    <col min="11759" max="11765" width="11.28515625" style="33" customWidth="1"/>
    <col min="11766" max="11766" width="11.5703125" style="33" customWidth="1"/>
    <col min="11767" max="11767" width="11" style="33" customWidth="1"/>
    <col min="11768" max="11768" width="10.85546875" style="33" customWidth="1"/>
    <col min="11769" max="11771" width="10.7109375" style="33" customWidth="1"/>
    <col min="11772" max="11772" width="0" style="33" hidden="1" customWidth="1"/>
    <col min="11773" max="11773" width="13.140625" style="33" bestFit="1" customWidth="1"/>
    <col min="11774" max="11774" width="8.42578125" style="33" customWidth="1"/>
    <col min="11775" max="12006" width="9.140625" style="33"/>
    <col min="12007" max="12007" width="0.42578125" style="33" customWidth="1"/>
    <col min="12008" max="12008" width="0.140625" style="33" customWidth="1"/>
    <col min="12009" max="12009" width="6.28515625" style="33" customWidth="1"/>
    <col min="12010" max="12011" width="9.140625" style="33"/>
    <col min="12012" max="12012" width="17.7109375" style="33" customWidth="1"/>
    <col min="12013" max="12013" width="7.85546875" style="33" customWidth="1"/>
    <col min="12014" max="12014" width="11.7109375" style="33" customWidth="1"/>
    <col min="12015" max="12021" width="11.28515625" style="33" customWidth="1"/>
    <col min="12022" max="12022" width="11.5703125" style="33" customWidth="1"/>
    <col min="12023" max="12023" width="11" style="33" customWidth="1"/>
    <col min="12024" max="12024" width="10.85546875" style="33" customWidth="1"/>
    <col min="12025" max="12027" width="10.7109375" style="33" customWidth="1"/>
    <col min="12028" max="12028" width="0" style="33" hidden="1" customWidth="1"/>
    <col min="12029" max="12029" width="13.140625" style="33" bestFit="1" customWidth="1"/>
    <col min="12030" max="12030" width="8.42578125" style="33" customWidth="1"/>
    <col min="12031" max="12262" width="9.140625" style="33"/>
    <col min="12263" max="12263" width="0.42578125" style="33" customWidth="1"/>
    <col min="12264" max="12264" width="0.140625" style="33" customWidth="1"/>
    <col min="12265" max="12265" width="6.28515625" style="33" customWidth="1"/>
    <col min="12266" max="12267" width="9.140625" style="33"/>
    <col min="12268" max="12268" width="17.7109375" style="33" customWidth="1"/>
    <col min="12269" max="12269" width="7.85546875" style="33" customWidth="1"/>
    <col min="12270" max="12270" width="11.7109375" style="33" customWidth="1"/>
    <col min="12271" max="12277" width="11.28515625" style="33" customWidth="1"/>
    <col min="12278" max="12278" width="11.5703125" style="33" customWidth="1"/>
    <col min="12279" max="12279" width="11" style="33" customWidth="1"/>
    <col min="12280" max="12280" width="10.85546875" style="33" customWidth="1"/>
    <col min="12281" max="12283" width="10.7109375" style="33" customWidth="1"/>
    <col min="12284" max="12284" width="0" style="33" hidden="1" customWidth="1"/>
    <col min="12285" max="12285" width="13.140625" style="33" bestFit="1" customWidth="1"/>
    <col min="12286" max="12286" width="8.42578125" style="33" customWidth="1"/>
    <col min="12287" max="12518" width="9.140625" style="33"/>
    <col min="12519" max="12519" width="0.42578125" style="33" customWidth="1"/>
    <col min="12520" max="12520" width="0.140625" style="33" customWidth="1"/>
    <col min="12521" max="12521" width="6.28515625" style="33" customWidth="1"/>
    <col min="12522" max="12523" width="9.140625" style="33"/>
    <col min="12524" max="12524" width="17.7109375" style="33" customWidth="1"/>
    <col min="12525" max="12525" width="7.85546875" style="33" customWidth="1"/>
    <col min="12526" max="12526" width="11.7109375" style="33" customWidth="1"/>
    <col min="12527" max="12533" width="11.28515625" style="33" customWidth="1"/>
    <col min="12534" max="12534" width="11.5703125" style="33" customWidth="1"/>
    <col min="12535" max="12535" width="11" style="33" customWidth="1"/>
    <col min="12536" max="12536" width="10.85546875" style="33" customWidth="1"/>
    <col min="12537" max="12539" width="10.7109375" style="33" customWidth="1"/>
    <col min="12540" max="12540" width="0" style="33" hidden="1" customWidth="1"/>
    <col min="12541" max="12541" width="13.140625" style="33" bestFit="1" customWidth="1"/>
    <col min="12542" max="12542" width="8.42578125" style="33" customWidth="1"/>
    <col min="12543" max="12774" width="9.140625" style="33"/>
    <col min="12775" max="12775" width="0.42578125" style="33" customWidth="1"/>
    <col min="12776" max="12776" width="0.140625" style="33" customWidth="1"/>
    <col min="12777" max="12777" width="6.28515625" style="33" customWidth="1"/>
    <col min="12778" max="12779" width="9.140625" style="33"/>
    <col min="12780" max="12780" width="17.7109375" style="33" customWidth="1"/>
    <col min="12781" max="12781" width="7.85546875" style="33" customWidth="1"/>
    <col min="12782" max="12782" width="11.7109375" style="33" customWidth="1"/>
    <col min="12783" max="12789" width="11.28515625" style="33" customWidth="1"/>
    <col min="12790" max="12790" width="11.5703125" style="33" customWidth="1"/>
    <col min="12791" max="12791" width="11" style="33" customWidth="1"/>
    <col min="12792" max="12792" width="10.85546875" style="33" customWidth="1"/>
    <col min="12793" max="12795" width="10.7109375" style="33" customWidth="1"/>
    <col min="12796" max="12796" width="0" style="33" hidden="1" customWidth="1"/>
    <col min="12797" max="12797" width="13.140625" style="33" bestFit="1" customWidth="1"/>
    <col min="12798" max="12798" width="8.42578125" style="33" customWidth="1"/>
    <col min="12799" max="13030" width="9.140625" style="33"/>
    <col min="13031" max="13031" width="0.42578125" style="33" customWidth="1"/>
    <col min="13032" max="13032" width="0.140625" style="33" customWidth="1"/>
    <col min="13033" max="13033" width="6.28515625" style="33" customWidth="1"/>
    <col min="13034" max="13035" width="9.140625" style="33"/>
    <col min="13036" max="13036" width="17.7109375" style="33" customWidth="1"/>
    <col min="13037" max="13037" width="7.85546875" style="33" customWidth="1"/>
    <col min="13038" max="13038" width="11.7109375" style="33" customWidth="1"/>
    <col min="13039" max="13045" width="11.28515625" style="33" customWidth="1"/>
    <col min="13046" max="13046" width="11.5703125" style="33" customWidth="1"/>
    <col min="13047" max="13047" width="11" style="33" customWidth="1"/>
    <col min="13048" max="13048" width="10.85546875" style="33" customWidth="1"/>
    <col min="13049" max="13051" width="10.7109375" style="33" customWidth="1"/>
    <col min="13052" max="13052" width="0" style="33" hidden="1" customWidth="1"/>
    <col min="13053" max="13053" width="13.140625" style="33" bestFit="1" customWidth="1"/>
    <col min="13054" max="13054" width="8.42578125" style="33" customWidth="1"/>
    <col min="13055" max="13286" width="9.140625" style="33"/>
    <col min="13287" max="13287" width="0.42578125" style="33" customWidth="1"/>
    <col min="13288" max="13288" width="0.140625" style="33" customWidth="1"/>
    <col min="13289" max="13289" width="6.28515625" style="33" customWidth="1"/>
    <col min="13290" max="13291" width="9.140625" style="33"/>
    <col min="13292" max="13292" width="17.7109375" style="33" customWidth="1"/>
    <col min="13293" max="13293" width="7.85546875" style="33" customWidth="1"/>
    <col min="13294" max="13294" width="11.7109375" style="33" customWidth="1"/>
    <col min="13295" max="13301" width="11.28515625" style="33" customWidth="1"/>
    <col min="13302" max="13302" width="11.5703125" style="33" customWidth="1"/>
    <col min="13303" max="13303" width="11" style="33" customWidth="1"/>
    <col min="13304" max="13304" width="10.85546875" style="33" customWidth="1"/>
    <col min="13305" max="13307" width="10.7109375" style="33" customWidth="1"/>
    <col min="13308" max="13308" width="0" style="33" hidden="1" customWidth="1"/>
    <col min="13309" max="13309" width="13.140625" style="33" bestFit="1" customWidth="1"/>
    <col min="13310" max="13310" width="8.42578125" style="33" customWidth="1"/>
    <col min="13311" max="13542" width="9.140625" style="33"/>
    <col min="13543" max="13543" width="0.42578125" style="33" customWidth="1"/>
    <col min="13544" max="13544" width="0.140625" style="33" customWidth="1"/>
    <col min="13545" max="13545" width="6.28515625" style="33" customWidth="1"/>
    <col min="13546" max="13547" width="9.140625" style="33"/>
    <col min="13548" max="13548" width="17.7109375" style="33" customWidth="1"/>
    <col min="13549" max="13549" width="7.85546875" style="33" customWidth="1"/>
    <col min="13550" max="13550" width="11.7109375" style="33" customWidth="1"/>
    <col min="13551" max="13557" width="11.28515625" style="33" customWidth="1"/>
    <col min="13558" max="13558" width="11.5703125" style="33" customWidth="1"/>
    <col min="13559" max="13559" width="11" style="33" customWidth="1"/>
    <col min="13560" max="13560" width="10.85546875" style="33" customWidth="1"/>
    <col min="13561" max="13563" width="10.7109375" style="33" customWidth="1"/>
    <col min="13564" max="13564" width="0" style="33" hidden="1" customWidth="1"/>
    <col min="13565" max="13565" width="13.140625" style="33" bestFit="1" customWidth="1"/>
    <col min="13566" max="13566" width="8.42578125" style="33" customWidth="1"/>
    <col min="13567" max="13798" width="9.140625" style="33"/>
    <col min="13799" max="13799" width="0.42578125" style="33" customWidth="1"/>
    <col min="13800" max="13800" width="0.140625" style="33" customWidth="1"/>
    <col min="13801" max="13801" width="6.28515625" style="33" customWidth="1"/>
    <col min="13802" max="13803" width="9.140625" style="33"/>
    <col min="13804" max="13804" width="17.7109375" style="33" customWidth="1"/>
    <col min="13805" max="13805" width="7.85546875" style="33" customWidth="1"/>
    <col min="13806" max="13806" width="11.7109375" style="33" customWidth="1"/>
    <col min="13807" max="13813" width="11.28515625" style="33" customWidth="1"/>
    <col min="13814" max="13814" width="11.5703125" style="33" customWidth="1"/>
    <col min="13815" max="13815" width="11" style="33" customWidth="1"/>
    <col min="13816" max="13816" width="10.85546875" style="33" customWidth="1"/>
    <col min="13817" max="13819" width="10.7109375" style="33" customWidth="1"/>
    <col min="13820" max="13820" width="0" style="33" hidden="1" customWidth="1"/>
    <col min="13821" max="13821" width="13.140625" style="33" bestFit="1" customWidth="1"/>
    <col min="13822" max="13822" width="8.42578125" style="33" customWidth="1"/>
    <col min="13823" max="14054" width="9.140625" style="33"/>
    <col min="14055" max="14055" width="0.42578125" style="33" customWidth="1"/>
    <col min="14056" max="14056" width="0.140625" style="33" customWidth="1"/>
    <col min="14057" max="14057" width="6.28515625" style="33" customWidth="1"/>
    <col min="14058" max="14059" width="9.140625" style="33"/>
    <col min="14060" max="14060" width="17.7109375" style="33" customWidth="1"/>
    <col min="14061" max="14061" width="7.85546875" style="33" customWidth="1"/>
    <col min="14062" max="14062" width="11.7109375" style="33" customWidth="1"/>
    <col min="14063" max="14069" width="11.28515625" style="33" customWidth="1"/>
    <col min="14070" max="14070" width="11.5703125" style="33" customWidth="1"/>
    <col min="14071" max="14071" width="11" style="33" customWidth="1"/>
    <col min="14072" max="14072" width="10.85546875" style="33" customWidth="1"/>
    <col min="14073" max="14075" width="10.7109375" style="33" customWidth="1"/>
    <col min="14076" max="14076" width="0" style="33" hidden="1" customWidth="1"/>
    <col min="14077" max="14077" width="13.140625" style="33" bestFit="1" customWidth="1"/>
    <col min="14078" max="14078" width="8.42578125" style="33" customWidth="1"/>
    <col min="14079" max="14310" width="9.140625" style="33"/>
    <col min="14311" max="14311" width="0.42578125" style="33" customWidth="1"/>
    <col min="14312" max="14312" width="0.140625" style="33" customWidth="1"/>
    <col min="14313" max="14313" width="6.28515625" style="33" customWidth="1"/>
    <col min="14314" max="14315" width="9.140625" style="33"/>
    <col min="14316" max="14316" width="17.7109375" style="33" customWidth="1"/>
    <col min="14317" max="14317" width="7.85546875" style="33" customWidth="1"/>
    <col min="14318" max="14318" width="11.7109375" style="33" customWidth="1"/>
    <col min="14319" max="14325" width="11.28515625" style="33" customWidth="1"/>
    <col min="14326" max="14326" width="11.5703125" style="33" customWidth="1"/>
    <col min="14327" max="14327" width="11" style="33" customWidth="1"/>
    <col min="14328" max="14328" width="10.85546875" style="33" customWidth="1"/>
    <col min="14329" max="14331" width="10.7109375" style="33" customWidth="1"/>
    <col min="14332" max="14332" width="0" style="33" hidden="1" customWidth="1"/>
    <col min="14333" max="14333" width="13.140625" style="33" bestFit="1" customWidth="1"/>
    <col min="14334" max="14334" width="8.42578125" style="33" customWidth="1"/>
    <col min="14335" max="14566" width="9.140625" style="33"/>
    <col min="14567" max="14567" width="0.42578125" style="33" customWidth="1"/>
    <col min="14568" max="14568" width="0.140625" style="33" customWidth="1"/>
    <col min="14569" max="14569" width="6.28515625" style="33" customWidth="1"/>
    <col min="14570" max="14571" width="9.140625" style="33"/>
    <col min="14572" max="14572" width="17.7109375" style="33" customWidth="1"/>
    <col min="14573" max="14573" width="7.85546875" style="33" customWidth="1"/>
    <col min="14574" max="14574" width="11.7109375" style="33" customWidth="1"/>
    <col min="14575" max="14581" width="11.28515625" style="33" customWidth="1"/>
    <col min="14582" max="14582" width="11.5703125" style="33" customWidth="1"/>
    <col min="14583" max="14583" width="11" style="33" customWidth="1"/>
    <col min="14584" max="14584" width="10.85546875" style="33" customWidth="1"/>
    <col min="14585" max="14587" width="10.7109375" style="33" customWidth="1"/>
    <col min="14588" max="14588" width="0" style="33" hidden="1" customWidth="1"/>
    <col min="14589" max="14589" width="13.140625" style="33" bestFit="1" customWidth="1"/>
    <col min="14590" max="14590" width="8.42578125" style="33" customWidth="1"/>
    <col min="14591" max="14822" width="9.140625" style="33"/>
    <col min="14823" max="14823" width="0.42578125" style="33" customWidth="1"/>
    <col min="14824" max="14824" width="0.140625" style="33" customWidth="1"/>
    <col min="14825" max="14825" width="6.28515625" style="33" customWidth="1"/>
    <col min="14826" max="14827" width="9.140625" style="33"/>
    <col min="14828" max="14828" width="17.7109375" style="33" customWidth="1"/>
    <col min="14829" max="14829" width="7.85546875" style="33" customWidth="1"/>
    <col min="14830" max="14830" width="11.7109375" style="33" customWidth="1"/>
    <col min="14831" max="14837" width="11.28515625" style="33" customWidth="1"/>
    <col min="14838" max="14838" width="11.5703125" style="33" customWidth="1"/>
    <col min="14839" max="14839" width="11" style="33" customWidth="1"/>
    <col min="14840" max="14840" width="10.85546875" style="33" customWidth="1"/>
    <col min="14841" max="14843" width="10.7109375" style="33" customWidth="1"/>
    <col min="14844" max="14844" width="0" style="33" hidden="1" customWidth="1"/>
    <col min="14845" max="14845" width="13.140625" style="33" bestFit="1" customWidth="1"/>
    <col min="14846" max="14846" width="8.42578125" style="33" customWidth="1"/>
    <col min="14847" max="15078" width="9.140625" style="33"/>
    <col min="15079" max="15079" width="0.42578125" style="33" customWidth="1"/>
    <col min="15080" max="15080" width="0.140625" style="33" customWidth="1"/>
    <col min="15081" max="15081" width="6.28515625" style="33" customWidth="1"/>
    <col min="15082" max="15083" width="9.140625" style="33"/>
    <col min="15084" max="15084" width="17.7109375" style="33" customWidth="1"/>
    <col min="15085" max="15085" width="7.85546875" style="33" customWidth="1"/>
    <col min="15086" max="15086" width="11.7109375" style="33" customWidth="1"/>
    <col min="15087" max="15093" width="11.28515625" style="33" customWidth="1"/>
    <col min="15094" max="15094" width="11.5703125" style="33" customWidth="1"/>
    <col min="15095" max="15095" width="11" style="33" customWidth="1"/>
    <col min="15096" max="15096" width="10.85546875" style="33" customWidth="1"/>
    <col min="15097" max="15099" width="10.7109375" style="33" customWidth="1"/>
    <col min="15100" max="15100" width="0" style="33" hidden="1" customWidth="1"/>
    <col min="15101" max="15101" width="13.140625" style="33" bestFit="1" customWidth="1"/>
    <col min="15102" max="15102" width="8.42578125" style="33" customWidth="1"/>
    <col min="15103" max="15334" width="9.140625" style="33"/>
    <col min="15335" max="15335" width="0.42578125" style="33" customWidth="1"/>
    <col min="15336" max="15336" width="0.140625" style="33" customWidth="1"/>
    <col min="15337" max="15337" width="6.28515625" style="33" customWidth="1"/>
    <col min="15338" max="15339" width="9.140625" style="33"/>
    <col min="15340" max="15340" width="17.7109375" style="33" customWidth="1"/>
    <col min="15341" max="15341" width="7.85546875" style="33" customWidth="1"/>
    <col min="15342" max="15342" width="11.7109375" style="33" customWidth="1"/>
    <col min="15343" max="15349" width="11.28515625" style="33" customWidth="1"/>
    <col min="15350" max="15350" width="11.5703125" style="33" customWidth="1"/>
    <col min="15351" max="15351" width="11" style="33" customWidth="1"/>
    <col min="15352" max="15352" width="10.85546875" style="33" customWidth="1"/>
    <col min="15353" max="15355" width="10.7109375" style="33" customWidth="1"/>
    <col min="15356" max="15356" width="0" style="33" hidden="1" customWidth="1"/>
    <col min="15357" max="15357" width="13.140625" style="33" bestFit="1" customWidth="1"/>
    <col min="15358" max="15358" width="8.42578125" style="33" customWidth="1"/>
    <col min="15359" max="15590" width="9.140625" style="33"/>
    <col min="15591" max="15591" width="0.42578125" style="33" customWidth="1"/>
    <col min="15592" max="15592" width="0.140625" style="33" customWidth="1"/>
    <col min="15593" max="15593" width="6.28515625" style="33" customWidth="1"/>
    <col min="15594" max="15595" width="9.140625" style="33"/>
    <col min="15596" max="15596" width="17.7109375" style="33" customWidth="1"/>
    <col min="15597" max="15597" width="7.85546875" style="33" customWidth="1"/>
    <col min="15598" max="15598" width="11.7109375" style="33" customWidth="1"/>
    <col min="15599" max="15605" width="11.28515625" style="33" customWidth="1"/>
    <col min="15606" max="15606" width="11.5703125" style="33" customWidth="1"/>
    <col min="15607" max="15607" width="11" style="33" customWidth="1"/>
    <col min="15608" max="15608" width="10.85546875" style="33" customWidth="1"/>
    <col min="15609" max="15611" width="10.7109375" style="33" customWidth="1"/>
    <col min="15612" max="15612" width="0" style="33" hidden="1" customWidth="1"/>
    <col min="15613" max="15613" width="13.140625" style="33" bestFit="1" customWidth="1"/>
    <col min="15614" max="15614" width="8.42578125" style="33" customWidth="1"/>
    <col min="15615" max="15846" width="9.140625" style="33"/>
    <col min="15847" max="15847" width="0.42578125" style="33" customWidth="1"/>
    <col min="15848" max="15848" width="0.140625" style="33" customWidth="1"/>
    <col min="15849" max="15849" width="6.28515625" style="33" customWidth="1"/>
    <col min="15850" max="15851" width="9.140625" style="33"/>
    <col min="15852" max="15852" width="17.7109375" style="33" customWidth="1"/>
    <col min="15853" max="15853" width="7.85546875" style="33" customWidth="1"/>
    <col min="15854" max="15854" width="11.7109375" style="33" customWidth="1"/>
    <col min="15855" max="15861" width="11.28515625" style="33" customWidth="1"/>
    <col min="15862" max="15862" width="11.5703125" style="33" customWidth="1"/>
    <col min="15863" max="15863" width="11" style="33" customWidth="1"/>
    <col min="15864" max="15864" width="10.85546875" style="33" customWidth="1"/>
    <col min="15865" max="15867" width="10.7109375" style="33" customWidth="1"/>
    <col min="15868" max="15868" width="0" style="33" hidden="1" customWidth="1"/>
    <col min="15869" max="15869" width="13.140625" style="33" bestFit="1" customWidth="1"/>
    <col min="15870" max="15870" width="8.42578125" style="33" customWidth="1"/>
    <col min="15871" max="16102" width="9.140625" style="33"/>
    <col min="16103" max="16103" width="0.42578125" style="33" customWidth="1"/>
    <col min="16104" max="16104" width="0.140625" style="33" customWidth="1"/>
    <col min="16105" max="16105" width="6.28515625" style="33" customWidth="1"/>
    <col min="16106" max="16107" width="9.140625" style="33"/>
    <col min="16108" max="16108" width="17.7109375" style="33" customWidth="1"/>
    <col min="16109" max="16109" width="7.85546875" style="33" customWidth="1"/>
    <col min="16110" max="16110" width="11.7109375" style="33" customWidth="1"/>
    <col min="16111" max="16117" width="11.28515625" style="33" customWidth="1"/>
    <col min="16118" max="16118" width="11.5703125" style="33" customWidth="1"/>
    <col min="16119" max="16119" width="11" style="33" customWidth="1"/>
    <col min="16120" max="16120" width="10.85546875" style="33" customWidth="1"/>
    <col min="16121" max="16123" width="10.7109375" style="33" customWidth="1"/>
    <col min="16124" max="16124" width="0" style="33" hidden="1" customWidth="1"/>
    <col min="16125" max="16125" width="13.140625" style="33" bestFit="1" customWidth="1"/>
    <col min="16126" max="16126" width="8.42578125" style="33" customWidth="1"/>
    <col min="16127" max="16356" width="9.140625" style="33"/>
    <col min="16357" max="16360" width="9.140625" style="33" customWidth="1"/>
    <col min="16361" max="16384" width="9.140625" style="33"/>
  </cols>
  <sheetData>
    <row r="1" spans="2:24" s="229" customFormat="1" ht="17.25" customHeight="1">
      <c r="C1" s="240" t="e">
        <f>#REF!</f>
        <v>#REF!</v>
      </c>
      <c r="H1" s="25" t="s">
        <v>2</v>
      </c>
      <c r="I1" s="232" t="e">
        <f>#REF!</f>
        <v>#REF!</v>
      </c>
      <c r="K1" s="391"/>
    </row>
    <row r="2" spans="2:24" ht="15.6">
      <c r="C2" s="230" t="e">
        <f>#REF!</f>
        <v>#REF!</v>
      </c>
      <c r="H2" s="25" t="s">
        <v>3</v>
      </c>
      <c r="I2" s="233" t="e">
        <f>#REF!</f>
        <v>#REF!</v>
      </c>
    </row>
    <row r="3" spans="2:24" ht="15.6">
      <c r="B3" s="227"/>
      <c r="C3" s="227"/>
      <c r="D3" s="227"/>
      <c r="E3" s="227"/>
      <c r="F3" s="227"/>
      <c r="G3" s="227"/>
      <c r="H3" s="25" t="s">
        <v>4</v>
      </c>
      <c r="I3" s="233" t="e">
        <f>#REF!+#REF!</f>
        <v>#REF!</v>
      </c>
    </row>
    <row r="5" spans="2:24" ht="18">
      <c r="C5" s="461" t="s">
        <v>44</v>
      </c>
      <c r="D5" s="462"/>
      <c r="E5" s="462"/>
      <c r="F5" s="462"/>
      <c r="G5" s="462"/>
      <c r="H5" s="462"/>
      <c r="I5" s="462"/>
    </row>
    <row r="6" spans="2:24" s="34" customFormat="1" ht="12">
      <c r="K6" s="392"/>
    </row>
    <row r="7" spans="2:24" s="34" customFormat="1" ht="31.5" customHeight="1">
      <c r="C7" s="505" t="s">
        <v>501</v>
      </c>
      <c r="D7" s="505" t="s">
        <v>46</v>
      </c>
      <c r="E7" s="506"/>
      <c r="F7" s="507"/>
      <c r="G7" s="35"/>
      <c r="H7" s="523" t="s">
        <v>502</v>
      </c>
      <c r="I7" s="524"/>
      <c r="K7" s="393" t="s">
        <v>503</v>
      </c>
      <c r="N7" s="514" t="s">
        <v>504</v>
      </c>
      <c r="O7" s="515"/>
      <c r="Q7" s="516" t="s">
        <v>505</v>
      </c>
      <c r="R7" s="516"/>
      <c r="T7" s="514" t="s">
        <v>506</v>
      </c>
      <c r="U7" s="515"/>
      <c r="W7" s="504" t="s">
        <v>507</v>
      </c>
      <c r="X7" s="504"/>
    </row>
    <row r="8" spans="2:24" s="34" customFormat="1" ht="20.100000000000001" customHeight="1">
      <c r="C8" s="517"/>
      <c r="D8" s="517"/>
      <c r="E8" s="519"/>
      <c r="F8" s="520"/>
      <c r="G8" s="35"/>
      <c r="H8" s="223" t="s">
        <v>508</v>
      </c>
      <c r="I8" s="231"/>
      <c r="K8" s="394"/>
      <c r="N8" s="514" t="s">
        <v>509</v>
      </c>
      <c r="O8" s="515"/>
      <c r="Q8" s="516" t="s">
        <v>509</v>
      </c>
      <c r="R8" s="516"/>
      <c r="T8" s="514" t="s">
        <v>510</v>
      </c>
      <c r="U8" s="515"/>
      <c r="W8" s="516" t="s">
        <v>511</v>
      </c>
      <c r="X8" s="516"/>
    </row>
    <row r="9" spans="2:24" s="34" customFormat="1" ht="20.100000000000001" customHeight="1">
      <c r="C9" s="517"/>
      <c r="D9" s="517"/>
      <c r="E9" s="519"/>
      <c r="F9" s="520"/>
      <c r="G9" s="35"/>
      <c r="H9" s="221" t="s">
        <v>512</v>
      </c>
      <c r="I9" s="224" t="e">
        <f>#REF!</f>
        <v>#REF!</v>
      </c>
      <c r="K9" s="394"/>
      <c r="N9" s="351" t="s">
        <v>512</v>
      </c>
      <c r="O9" s="352">
        <v>26342</v>
      </c>
      <c r="Q9" s="351" t="s">
        <v>512</v>
      </c>
      <c r="R9" s="370">
        <v>12300</v>
      </c>
      <c r="T9" s="351" t="s">
        <v>512</v>
      </c>
      <c r="U9" s="370">
        <v>12900</v>
      </c>
      <c r="W9" s="351" t="s">
        <v>512</v>
      </c>
      <c r="X9" s="370">
        <v>5688</v>
      </c>
    </row>
    <row r="10" spans="2:24" s="34" customFormat="1" ht="20.100000000000001" customHeight="1">
      <c r="C10" s="518"/>
      <c r="D10" s="518"/>
      <c r="E10" s="521"/>
      <c r="F10" s="522"/>
      <c r="G10" s="35"/>
      <c r="H10" s="36" t="s">
        <v>513</v>
      </c>
      <c r="I10" s="222" t="s">
        <v>514</v>
      </c>
      <c r="K10" s="394"/>
      <c r="N10" s="353" t="s">
        <v>513</v>
      </c>
      <c r="O10" s="354" t="s">
        <v>515</v>
      </c>
      <c r="Q10" s="371" t="s">
        <v>513</v>
      </c>
      <c r="R10" s="372" t="s">
        <v>515</v>
      </c>
      <c r="T10" s="371" t="s">
        <v>513</v>
      </c>
      <c r="U10" s="372" t="s">
        <v>515</v>
      </c>
      <c r="W10" s="371" t="s">
        <v>513</v>
      </c>
      <c r="X10" s="372" t="s">
        <v>515</v>
      </c>
    </row>
    <row r="11" spans="2:24" ht="18" customHeight="1">
      <c r="C11" s="236" t="s">
        <v>175</v>
      </c>
      <c r="D11" s="37" t="s">
        <v>516</v>
      </c>
      <c r="F11" s="38"/>
      <c r="G11" s="39"/>
      <c r="H11" s="348" t="e">
        <f>'Bid Breakdown'!#REF!</f>
        <v>#REF!</v>
      </c>
      <c r="I11" s="225" t="e">
        <f>H11/$I$9</f>
        <v>#REF!</v>
      </c>
      <c r="K11" s="395"/>
      <c r="N11" s="361">
        <f>102734*O48</f>
        <v>113007.40000000001</v>
      </c>
      <c r="O11" s="367">
        <f>N11/$O$9</f>
        <v>4.2900083516817249</v>
      </c>
      <c r="Q11" s="361">
        <f>123000*R48</f>
        <v>135300</v>
      </c>
      <c r="R11" s="367">
        <f>Q11/$R$9</f>
        <v>11</v>
      </c>
      <c r="T11" s="378"/>
      <c r="U11" s="373">
        <f>T11/$U$9</f>
        <v>0</v>
      </c>
      <c r="W11" s="361">
        <f>123000*X48</f>
        <v>0</v>
      </c>
      <c r="X11" s="367">
        <f>W11/$X$9</f>
        <v>0</v>
      </c>
    </row>
    <row r="12" spans="2:24" ht="18" customHeight="1">
      <c r="C12" s="237" t="s">
        <v>517</v>
      </c>
      <c r="D12" s="40" t="s">
        <v>518</v>
      </c>
      <c r="E12" s="41"/>
      <c r="F12" s="42"/>
      <c r="G12" s="39"/>
      <c r="H12" s="349" t="e">
        <f>'Bid Breakdown'!#REF!</f>
        <v>#REF!</v>
      </c>
      <c r="I12" s="225" t="e">
        <f>H12/$I$9</f>
        <v>#REF!</v>
      </c>
      <c r="K12" s="395">
        <v>35000</v>
      </c>
      <c r="N12" s="363">
        <f>(51367+86000)*O48</f>
        <v>151103.70000000001</v>
      </c>
      <c r="O12" s="368">
        <f t="shared" ref="O12:O36" si="0">N12/$O$9</f>
        <v>5.7362273175916787</v>
      </c>
      <c r="Q12" s="363">
        <f>56532*R48</f>
        <v>62185.200000000004</v>
      </c>
      <c r="R12" s="368">
        <f t="shared" ref="R12:R35" si="1">Q12/$R$9</f>
        <v>5.0557073170731712</v>
      </c>
      <c r="T12" s="355">
        <f>116300*U48</f>
        <v>127930.00000000001</v>
      </c>
      <c r="U12" s="356">
        <f t="shared" ref="U12:U36" si="2">T12/$U$9</f>
        <v>9.9170542635658929</v>
      </c>
      <c r="W12" s="363">
        <v>50000</v>
      </c>
      <c r="X12" s="368">
        <f t="shared" ref="X12:X36" si="3">W12/$X$9</f>
        <v>8.7904360056258799</v>
      </c>
    </row>
    <row r="13" spans="2:24" ht="18" customHeight="1">
      <c r="C13" s="237" t="s">
        <v>186</v>
      </c>
      <c r="D13" s="40" t="s">
        <v>519</v>
      </c>
      <c r="E13" s="41"/>
      <c r="F13" s="42"/>
      <c r="G13" s="39"/>
      <c r="H13" s="349" t="e">
        <f>'Bid Breakdown'!#REF!</f>
        <v>#REF!</v>
      </c>
      <c r="I13" s="225" t="e">
        <f t="shared" ref="I13:I41" si="4">H13/$I$9</f>
        <v>#REF!</v>
      </c>
      <c r="K13" s="395">
        <f>35000</f>
        <v>35000</v>
      </c>
      <c r="N13" s="363">
        <f>51367*O48</f>
        <v>56503.700000000004</v>
      </c>
      <c r="O13" s="368">
        <f t="shared" si="0"/>
        <v>2.1450041758408624</v>
      </c>
      <c r="Q13" s="363">
        <f>55255*R48</f>
        <v>60780.500000000007</v>
      </c>
      <c r="R13" s="368">
        <f t="shared" si="1"/>
        <v>4.9415040650406512</v>
      </c>
      <c r="T13" s="355">
        <f>573844*U48</f>
        <v>631228.4</v>
      </c>
      <c r="U13" s="356">
        <f t="shared" si="2"/>
        <v>48.932434108527133</v>
      </c>
      <c r="W13" s="363">
        <f>57950+3500+7500+10000</f>
        <v>78950</v>
      </c>
      <c r="X13" s="368">
        <f t="shared" si="3"/>
        <v>13.880098452883264</v>
      </c>
    </row>
    <row r="14" spans="2:24" ht="18" customHeight="1">
      <c r="C14" s="237" t="s">
        <v>191</v>
      </c>
      <c r="D14" s="40" t="s">
        <v>520</v>
      </c>
      <c r="E14" s="41"/>
      <c r="F14" s="42"/>
      <c r="G14" s="39"/>
      <c r="H14" s="349" t="e">
        <f>'Bid Breakdown'!#REF!</f>
        <v>#REF!</v>
      </c>
      <c r="I14" s="225" t="e">
        <f t="shared" si="4"/>
        <v>#REF!</v>
      </c>
      <c r="K14" s="395">
        <v>50000</v>
      </c>
      <c r="N14" s="363">
        <f>102734*O48</f>
        <v>113007.40000000001</v>
      </c>
      <c r="O14" s="368">
        <f t="shared" si="0"/>
        <v>4.2900083516817249</v>
      </c>
      <c r="Q14" s="363">
        <f>95000*R48</f>
        <v>104500.00000000001</v>
      </c>
      <c r="R14" s="368">
        <f t="shared" si="1"/>
        <v>8.4959349593495954</v>
      </c>
      <c r="T14" s="355">
        <f>183185*U48</f>
        <v>201503.50000000003</v>
      </c>
      <c r="U14" s="356">
        <f t="shared" si="2"/>
        <v>15.620426356589149</v>
      </c>
      <c r="W14" s="363">
        <f>27500+2500</f>
        <v>30000</v>
      </c>
      <c r="X14" s="368">
        <f t="shared" si="3"/>
        <v>5.2742616033755274</v>
      </c>
    </row>
    <row r="15" spans="2:24" ht="18" customHeight="1">
      <c r="C15" s="237" t="s">
        <v>197</v>
      </c>
      <c r="D15" s="40" t="s">
        <v>521</v>
      </c>
      <c r="E15" s="41"/>
      <c r="F15" s="42"/>
      <c r="G15" s="39"/>
      <c r="H15" s="349" t="e">
        <f>'Bid Breakdown'!#REF!</f>
        <v>#REF!</v>
      </c>
      <c r="I15" s="225" t="e">
        <f t="shared" si="4"/>
        <v>#REF!</v>
      </c>
      <c r="K15" s="395">
        <f>750000+20000+100000</f>
        <v>870000</v>
      </c>
      <c r="N15" s="363">
        <f>(821870+225000)*O48</f>
        <v>1151557</v>
      </c>
      <c r="O15" s="368">
        <f t="shared" si="0"/>
        <v>43.715625237263687</v>
      </c>
      <c r="Q15" s="363">
        <f>(1548917+236500)*R48</f>
        <v>1963958.7000000002</v>
      </c>
      <c r="R15" s="368">
        <f t="shared" si="1"/>
        <v>159.67143902439025</v>
      </c>
      <c r="T15" s="355">
        <f>428934*U48</f>
        <v>471827.4</v>
      </c>
      <c r="U15" s="356">
        <f t="shared" si="2"/>
        <v>36.575767441860464</v>
      </c>
      <c r="W15" s="363">
        <f>461531+20000</f>
        <v>481531</v>
      </c>
      <c r="X15" s="368">
        <f t="shared" si="3"/>
        <v>84.6573488045007</v>
      </c>
    </row>
    <row r="16" spans="2:24" ht="18" customHeight="1">
      <c r="C16" s="237" t="s">
        <v>229</v>
      </c>
      <c r="D16" s="40" t="s">
        <v>522</v>
      </c>
      <c r="E16" s="41"/>
      <c r="F16" s="42"/>
      <c r="G16" s="39"/>
      <c r="H16" s="349" t="e">
        <f>'Bid Breakdown'!#REF!</f>
        <v>#REF!</v>
      </c>
      <c r="I16" s="225" t="e">
        <f t="shared" si="4"/>
        <v>#REF!</v>
      </c>
      <c r="K16" s="395"/>
      <c r="N16" s="363">
        <f>51367*O48</f>
        <v>56503.700000000004</v>
      </c>
      <c r="O16" s="368">
        <f t="shared" si="0"/>
        <v>2.1450041758408624</v>
      </c>
      <c r="Q16" s="363">
        <f>46500*R48</f>
        <v>51150.000000000007</v>
      </c>
      <c r="R16" s="368">
        <f t="shared" si="1"/>
        <v>4.1585365853658542</v>
      </c>
      <c r="T16" s="355">
        <f>24400*U48</f>
        <v>26840.000000000004</v>
      </c>
      <c r="U16" s="356">
        <f t="shared" si="2"/>
        <v>2.0806201550387602</v>
      </c>
      <c r="W16" s="363">
        <v>15720</v>
      </c>
      <c r="X16" s="368">
        <f t="shared" si="3"/>
        <v>2.7637130801687766</v>
      </c>
    </row>
    <row r="17" spans="3:24" ht="18" customHeight="1">
      <c r="C17" s="237" t="s">
        <v>232</v>
      </c>
      <c r="D17" s="40" t="s">
        <v>523</v>
      </c>
      <c r="E17" s="41"/>
      <c r="F17" s="42"/>
      <c r="G17" s="39"/>
      <c r="H17" s="349" t="e">
        <f>'Bid Breakdown'!#REF!</f>
        <v>#REF!</v>
      </c>
      <c r="I17" s="225" t="e">
        <f t="shared" si="4"/>
        <v>#REF!</v>
      </c>
      <c r="K17" s="395"/>
      <c r="N17" s="363">
        <f>102734*O48</f>
        <v>113007.40000000001</v>
      </c>
      <c r="O17" s="368">
        <f t="shared" si="0"/>
        <v>4.2900083516817249</v>
      </c>
      <c r="Q17" s="363"/>
      <c r="R17" s="368">
        <f t="shared" si="1"/>
        <v>0</v>
      </c>
      <c r="T17" s="355"/>
      <c r="U17" s="356">
        <f t="shared" si="2"/>
        <v>0</v>
      </c>
      <c r="W17" s="363">
        <v>21000</v>
      </c>
      <c r="X17" s="368">
        <f t="shared" si="3"/>
        <v>3.6919831223628692</v>
      </c>
    </row>
    <row r="18" spans="3:24" ht="18" customHeight="1">
      <c r="C18" s="237" t="s">
        <v>236</v>
      </c>
      <c r="D18" s="40" t="s">
        <v>524</v>
      </c>
      <c r="E18" s="41"/>
      <c r="F18" s="42"/>
      <c r="G18" s="39"/>
      <c r="H18" s="349" t="e">
        <f>'Bid Breakdown'!#REF!</f>
        <v>#REF!</v>
      </c>
      <c r="I18" s="225" t="e">
        <f t="shared" si="4"/>
        <v>#REF!</v>
      </c>
      <c r="K18" s="395">
        <f>100000+200000</f>
        <v>300000</v>
      </c>
      <c r="N18" s="363">
        <f>821870*O48</f>
        <v>904057.00000000012</v>
      </c>
      <c r="O18" s="368">
        <f t="shared" si="0"/>
        <v>34.319983296636558</v>
      </c>
      <c r="Q18" s="363">
        <f>305050*R48</f>
        <v>335555</v>
      </c>
      <c r="R18" s="368">
        <f t="shared" si="1"/>
        <v>27.28089430894309</v>
      </c>
      <c r="T18" s="355">
        <f>829806*U48</f>
        <v>912786.60000000009</v>
      </c>
      <c r="U18" s="356">
        <f t="shared" si="2"/>
        <v>70.758651162790699</v>
      </c>
      <c r="W18" s="363" t="s">
        <v>525</v>
      </c>
      <c r="X18" s="368"/>
    </row>
    <row r="19" spans="3:24" ht="18" customHeight="1">
      <c r="C19" s="237" t="s">
        <v>526</v>
      </c>
      <c r="D19" s="40" t="s">
        <v>527</v>
      </c>
      <c r="E19" s="41"/>
      <c r="F19" s="42"/>
      <c r="G19" s="39"/>
      <c r="H19" s="349" t="e">
        <f>'Bid Breakdown'!#REF!</f>
        <v>#REF!</v>
      </c>
      <c r="I19" s="225" t="e">
        <f t="shared" si="4"/>
        <v>#REF!</v>
      </c>
      <c r="K19" s="395">
        <v>190000</v>
      </c>
      <c r="N19" s="363">
        <f>410935*O48</f>
        <v>452028.50000000006</v>
      </c>
      <c r="O19" s="368">
        <f t="shared" si="0"/>
        <v>17.159991648318279</v>
      </c>
      <c r="Q19" s="363">
        <f>140152*R48</f>
        <v>154167.20000000001</v>
      </c>
      <c r="R19" s="368">
        <f t="shared" si="1"/>
        <v>12.533918699186993</v>
      </c>
      <c r="T19" s="355">
        <f>452224*U48</f>
        <v>497446.40000000002</v>
      </c>
      <c r="U19" s="356">
        <f t="shared" si="2"/>
        <v>38.561736434108532</v>
      </c>
      <c r="W19" s="363">
        <f>195000+20000</f>
        <v>215000</v>
      </c>
      <c r="X19" s="368">
        <f t="shared" si="3"/>
        <v>37.79887482419128</v>
      </c>
    </row>
    <row r="20" spans="3:24" ht="18" customHeight="1">
      <c r="C20" s="237" t="s">
        <v>259</v>
      </c>
      <c r="D20" s="40" t="s">
        <v>528</v>
      </c>
      <c r="E20" s="41"/>
      <c r="F20" s="42"/>
      <c r="G20" s="39"/>
      <c r="H20" s="349" t="e">
        <f>'Bid Breakdown'!#REF!</f>
        <v>#REF!</v>
      </c>
      <c r="I20" s="225" t="e">
        <f t="shared" si="4"/>
        <v>#REF!</v>
      </c>
      <c r="K20" s="395">
        <v>200000</v>
      </c>
      <c r="N20" s="363">
        <f>(205468+123000)*O48</f>
        <v>361314.80000000005</v>
      </c>
      <c r="O20" s="368">
        <f t="shared" si="0"/>
        <v>13.716300964239618</v>
      </c>
      <c r="Q20" s="363">
        <f>1206910*R48</f>
        <v>1327601</v>
      </c>
      <c r="R20" s="368">
        <f t="shared" si="1"/>
        <v>107.93504065040651</v>
      </c>
      <c r="T20" s="355">
        <f>60400*U48</f>
        <v>66440</v>
      </c>
      <c r="U20" s="356">
        <f t="shared" si="2"/>
        <v>5.1503875968992245</v>
      </c>
      <c r="W20" s="363">
        <f>X9*24</f>
        <v>136512</v>
      </c>
      <c r="X20" s="368">
        <f t="shared" si="3"/>
        <v>24</v>
      </c>
    </row>
    <row r="21" spans="3:24" ht="18" customHeight="1">
      <c r="C21" s="237">
        <v>93100</v>
      </c>
      <c r="D21" s="40" t="s">
        <v>529</v>
      </c>
      <c r="E21" s="41"/>
      <c r="F21" s="42"/>
      <c r="G21" s="39"/>
      <c r="H21" s="349" t="e">
        <f>'Bid Breakdown'!#REF!</f>
        <v>#REF!</v>
      </c>
      <c r="I21" s="225" t="e">
        <f t="shared" si="4"/>
        <v>#REF!</v>
      </c>
      <c r="K21" s="395"/>
      <c r="N21" s="363"/>
      <c r="O21" s="368">
        <f t="shared" si="0"/>
        <v>0</v>
      </c>
      <c r="Q21" s="363"/>
      <c r="R21" s="368">
        <f t="shared" si="1"/>
        <v>0</v>
      </c>
      <c r="T21" s="355"/>
      <c r="U21" s="356">
        <f t="shared" si="2"/>
        <v>0</v>
      </c>
      <c r="W21" s="363"/>
      <c r="X21" s="368">
        <f t="shared" si="3"/>
        <v>0</v>
      </c>
    </row>
    <row r="22" spans="3:24" ht="18" customHeight="1">
      <c r="C22" s="237" t="s">
        <v>530</v>
      </c>
      <c r="D22" s="40" t="s">
        <v>531</v>
      </c>
      <c r="E22" s="41"/>
      <c r="F22" s="42"/>
      <c r="G22" s="39"/>
      <c r="H22" s="349" t="e">
        <f>'Bid Breakdown'!#REF!</f>
        <v>#REF!</v>
      </c>
      <c r="I22" s="225" t="e">
        <f t="shared" si="4"/>
        <v>#REF!</v>
      </c>
      <c r="K22" s="395"/>
      <c r="N22" s="363">
        <f>513669*O48</f>
        <v>565035.9</v>
      </c>
      <c r="O22" s="368">
        <f t="shared" si="0"/>
        <v>21.45</v>
      </c>
      <c r="Q22" s="363">
        <f>418723*R48</f>
        <v>460595.30000000005</v>
      </c>
      <c r="R22" s="368">
        <f t="shared" si="1"/>
        <v>37.446772357723582</v>
      </c>
      <c r="T22" s="355">
        <f>635333*U48</f>
        <v>698866.3</v>
      </c>
      <c r="U22" s="356">
        <f t="shared" si="2"/>
        <v>54.175682170542636</v>
      </c>
      <c r="W22" s="363" t="s">
        <v>525</v>
      </c>
      <c r="X22" s="368"/>
    </row>
    <row r="23" spans="3:24" ht="18" customHeight="1">
      <c r="C23" s="237" t="s">
        <v>532</v>
      </c>
      <c r="D23" s="40" t="s">
        <v>533</v>
      </c>
      <c r="E23" s="41"/>
      <c r="F23" s="42"/>
      <c r="G23" s="39"/>
      <c r="H23" s="349" t="e">
        <f>'Bid Breakdown'!#REF!</f>
        <v>#REF!</v>
      </c>
      <c r="I23" s="225" t="e">
        <f t="shared" si="4"/>
        <v>#REF!</v>
      </c>
      <c r="K23" s="395">
        <f>100000</f>
        <v>100000</v>
      </c>
      <c r="N23" s="363">
        <f>513669*O48</f>
        <v>565035.9</v>
      </c>
      <c r="O23" s="368">
        <f t="shared" si="0"/>
        <v>21.45</v>
      </c>
      <c r="Q23" s="363">
        <f>27551*R48</f>
        <v>30306.100000000002</v>
      </c>
      <c r="R23" s="368">
        <f t="shared" si="1"/>
        <v>2.4639105691056913</v>
      </c>
      <c r="T23" s="355">
        <f>123068*U48</f>
        <v>135374.80000000002</v>
      </c>
      <c r="U23" s="356">
        <f t="shared" si="2"/>
        <v>10.49417054263566</v>
      </c>
      <c r="W23" s="363">
        <f>29898+4760</f>
        <v>34658</v>
      </c>
      <c r="X23" s="368">
        <f t="shared" si="3"/>
        <v>6.093178621659634</v>
      </c>
    </row>
    <row r="24" spans="3:24" ht="18" customHeight="1">
      <c r="C24" s="238" t="s">
        <v>291</v>
      </c>
      <c r="D24" s="40" t="s">
        <v>534</v>
      </c>
      <c r="E24" s="41"/>
      <c r="F24" s="42"/>
      <c r="G24" s="39"/>
      <c r="H24" s="349" t="e">
        <f>'Bid Breakdown'!#REF!</f>
        <v>#REF!</v>
      </c>
      <c r="I24" s="225" t="e">
        <f t="shared" si="4"/>
        <v>#REF!</v>
      </c>
      <c r="K24" s="395"/>
      <c r="N24" s="363">
        <f>308201*O48</f>
        <v>339021.10000000003</v>
      </c>
      <c r="O24" s="368">
        <f t="shared" si="0"/>
        <v>12.869983296636551</v>
      </c>
      <c r="Q24" s="363"/>
      <c r="R24" s="368">
        <f t="shared" si="1"/>
        <v>0</v>
      </c>
      <c r="T24" s="355"/>
      <c r="U24" s="356">
        <f t="shared" si="2"/>
        <v>0</v>
      </c>
      <c r="W24" s="363"/>
      <c r="X24" s="368">
        <f t="shared" si="3"/>
        <v>0</v>
      </c>
    </row>
    <row r="25" spans="3:24" ht="18" customHeight="1">
      <c r="C25" s="237" t="s">
        <v>293</v>
      </c>
      <c r="D25" s="40" t="s">
        <v>535</v>
      </c>
      <c r="E25" s="41"/>
      <c r="F25" s="42"/>
      <c r="G25" s="39"/>
      <c r="H25" s="349" t="e">
        <f>'Bid Breakdown'!#REF!</f>
        <v>#REF!</v>
      </c>
      <c r="I25" s="225" t="e">
        <f t="shared" si="4"/>
        <v>#REF!</v>
      </c>
      <c r="K25" s="395">
        <v>200000</v>
      </c>
      <c r="N25" s="363">
        <f>308201*O48</f>
        <v>339021.10000000003</v>
      </c>
      <c r="O25" s="368">
        <f t="shared" si="0"/>
        <v>12.869983296636551</v>
      </c>
      <c r="Q25" s="363">
        <f>162870*R48</f>
        <v>179157</v>
      </c>
      <c r="R25" s="368">
        <f t="shared" si="1"/>
        <v>14.565609756097562</v>
      </c>
      <c r="T25" s="355">
        <f>32772*U48</f>
        <v>36049.200000000004</v>
      </c>
      <c r="U25" s="356">
        <f t="shared" si="2"/>
        <v>2.794511627906977</v>
      </c>
      <c r="W25" s="363">
        <f>62213</f>
        <v>62213</v>
      </c>
      <c r="X25" s="368">
        <f t="shared" si="3"/>
        <v>10.937587904360056</v>
      </c>
    </row>
    <row r="26" spans="3:24" ht="18" customHeight="1">
      <c r="C26" s="238" t="s">
        <v>304</v>
      </c>
      <c r="D26" s="40" t="s">
        <v>536</v>
      </c>
      <c r="E26" s="41"/>
      <c r="F26" s="42"/>
      <c r="G26" s="39"/>
      <c r="H26" s="349" t="e">
        <f>'Bid Breakdown'!#REF!</f>
        <v>#REF!</v>
      </c>
      <c r="I26" s="225" t="e">
        <f t="shared" si="4"/>
        <v>#REF!</v>
      </c>
      <c r="K26" s="395">
        <f>50000+5000+5000</f>
        <v>60000</v>
      </c>
      <c r="N26" s="363">
        <f>102734*O48</f>
        <v>113007.40000000001</v>
      </c>
      <c r="O26" s="368">
        <f t="shared" si="0"/>
        <v>4.2900083516817249</v>
      </c>
      <c r="Q26" s="363"/>
      <c r="R26" s="368">
        <f t="shared" si="1"/>
        <v>0</v>
      </c>
      <c r="T26" s="355">
        <f>56460*U48</f>
        <v>62106.000000000007</v>
      </c>
      <c r="U26" s="356">
        <f t="shared" si="2"/>
        <v>4.8144186046511637</v>
      </c>
      <c r="W26" s="363"/>
      <c r="X26" s="368">
        <f t="shared" si="3"/>
        <v>0</v>
      </c>
    </row>
    <row r="27" spans="3:24" ht="18" customHeight="1">
      <c r="C27" s="237">
        <v>10615</v>
      </c>
      <c r="D27" s="40" t="s">
        <v>537</v>
      </c>
      <c r="E27" s="41"/>
      <c r="F27" s="42"/>
      <c r="G27" s="39"/>
      <c r="H27" s="349" t="e">
        <f>'Bid Breakdown'!#REF!</f>
        <v>#REF!</v>
      </c>
      <c r="I27" s="225" t="e">
        <f t="shared" si="4"/>
        <v>#REF!</v>
      </c>
      <c r="K27" s="395"/>
      <c r="N27" s="363"/>
      <c r="O27" s="368">
        <f t="shared" si="0"/>
        <v>0</v>
      </c>
      <c r="Q27" s="363"/>
      <c r="R27" s="368">
        <f t="shared" si="1"/>
        <v>0</v>
      </c>
      <c r="T27" s="355"/>
      <c r="U27" s="356">
        <f t="shared" si="2"/>
        <v>0</v>
      </c>
      <c r="W27" s="363"/>
      <c r="X27" s="368">
        <f t="shared" si="3"/>
        <v>0</v>
      </c>
    </row>
    <row r="28" spans="3:24" ht="18" customHeight="1">
      <c r="C28" s="237" t="s">
        <v>310</v>
      </c>
      <c r="D28" s="40" t="s">
        <v>538</v>
      </c>
      <c r="E28" s="41"/>
      <c r="F28" s="42"/>
      <c r="G28" s="39"/>
      <c r="H28" s="349" t="e">
        <f>'Bid Breakdown'!#REF!</f>
        <v>#REF!</v>
      </c>
      <c r="I28" s="225" t="e">
        <f t="shared" si="4"/>
        <v>#REF!</v>
      </c>
      <c r="K28" s="395"/>
      <c r="N28" s="363">
        <f>205468*O48</f>
        <v>226014.80000000002</v>
      </c>
      <c r="O28" s="368">
        <f t="shared" si="0"/>
        <v>8.5800167033634498</v>
      </c>
      <c r="Q28" s="363">
        <f>84930*R48</f>
        <v>93423.000000000015</v>
      </c>
      <c r="R28" s="368">
        <f t="shared" si="1"/>
        <v>7.5953658536585378</v>
      </c>
      <c r="T28" s="355"/>
      <c r="U28" s="356">
        <f t="shared" si="2"/>
        <v>0</v>
      </c>
      <c r="W28" s="363"/>
      <c r="X28" s="368">
        <f t="shared" si="3"/>
        <v>0</v>
      </c>
    </row>
    <row r="29" spans="3:24" ht="18" customHeight="1">
      <c r="C29" s="237" t="s">
        <v>313</v>
      </c>
      <c r="D29" s="40" t="s">
        <v>539</v>
      </c>
      <c r="E29" s="41"/>
      <c r="F29" s="42"/>
      <c r="G29" s="39"/>
      <c r="H29" s="349" t="e">
        <f>'Bid Breakdown'!#REF!</f>
        <v>#REF!</v>
      </c>
      <c r="I29" s="225" t="e">
        <f t="shared" si="4"/>
        <v>#REF!</v>
      </c>
      <c r="K29" s="395"/>
      <c r="N29" s="363">
        <f>205468*O48</f>
        <v>226014.80000000002</v>
      </c>
      <c r="O29" s="368">
        <f t="shared" si="0"/>
        <v>8.5800167033634498</v>
      </c>
      <c r="Q29" s="363">
        <f>10500*R48</f>
        <v>11550.000000000002</v>
      </c>
      <c r="R29" s="368">
        <f t="shared" si="1"/>
        <v>0.93902439024390261</v>
      </c>
      <c r="T29" s="355"/>
      <c r="U29" s="356">
        <f t="shared" si="2"/>
        <v>0</v>
      </c>
      <c r="W29" s="363"/>
      <c r="X29" s="368">
        <f t="shared" si="3"/>
        <v>0</v>
      </c>
    </row>
    <row r="30" spans="3:24" ht="18" customHeight="1">
      <c r="C30" s="237">
        <v>15000</v>
      </c>
      <c r="D30" s="40" t="s">
        <v>540</v>
      </c>
      <c r="E30" s="41"/>
      <c r="F30" s="42"/>
      <c r="G30" s="39"/>
      <c r="H30" s="349" t="e">
        <f>'Bid Breakdown'!#REF!</f>
        <v>#REF!</v>
      </c>
      <c r="I30" s="225" t="e">
        <f t="shared" si="4"/>
        <v>#REF!</v>
      </c>
      <c r="K30" s="395">
        <v>25000</v>
      </c>
      <c r="N30" s="363"/>
      <c r="O30" s="368">
        <f t="shared" si="0"/>
        <v>0</v>
      </c>
      <c r="Q30" s="363"/>
      <c r="R30" s="368">
        <f t="shared" si="1"/>
        <v>0</v>
      </c>
      <c r="T30" s="355"/>
      <c r="U30" s="356">
        <f t="shared" si="2"/>
        <v>0</v>
      </c>
      <c r="W30" s="363"/>
      <c r="X30" s="368">
        <f t="shared" si="3"/>
        <v>0</v>
      </c>
    </row>
    <row r="31" spans="3:24" ht="18" customHeight="1">
      <c r="C31" s="237" t="s">
        <v>541</v>
      </c>
      <c r="D31" s="40" t="s">
        <v>542</v>
      </c>
      <c r="E31" s="41"/>
      <c r="F31" s="42"/>
      <c r="G31" s="39"/>
      <c r="H31" s="349" t="e">
        <f>'Bid Breakdown'!#REF!</f>
        <v>#REF!</v>
      </c>
      <c r="I31" s="225" t="e">
        <f t="shared" si="4"/>
        <v>#REF!</v>
      </c>
      <c r="K31" s="395">
        <f>47500+150000</f>
        <v>197500</v>
      </c>
      <c r="N31" s="363">
        <f>205468*O48</f>
        <v>226014.80000000002</v>
      </c>
      <c r="O31" s="368">
        <f t="shared" si="0"/>
        <v>8.5800167033634498</v>
      </c>
      <c r="Q31" s="363">
        <f>79950*R48</f>
        <v>87945</v>
      </c>
      <c r="R31" s="368">
        <f t="shared" si="1"/>
        <v>7.15</v>
      </c>
      <c r="T31" s="355">
        <f>95920*U48</f>
        <v>105512.00000000001</v>
      </c>
      <c r="U31" s="356">
        <f t="shared" si="2"/>
        <v>8.1792248062015513</v>
      </c>
      <c r="W31" s="363" t="s">
        <v>525</v>
      </c>
      <c r="X31" s="368"/>
    </row>
    <row r="32" spans="3:24" ht="18" customHeight="1">
      <c r="C32" s="237">
        <v>15400</v>
      </c>
      <c r="D32" s="40" t="s">
        <v>543</v>
      </c>
      <c r="E32" s="41"/>
      <c r="F32" s="42"/>
      <c r="G32" s="39"/>
      <c r="H32" s="349" t="e">
        <f>'Bid Breakdown'!#REF!</f>
        <v>#REF!</v>
      </c>
      <c r="I32" s="225" t="e">
        <f t="shared" si="4"/>
        <v>#REF!</v>
      </c>
      <c r="K32" s="395">
        <f>190000+50000+25000</f>
        <v>265000</v>
      </c>
      <c r="N32" s="363">
        <f>410935*O48</f>
        <v>452028.50000000006</v>
      </c>
      <c r="O32" s="368">
        <f t="shared" si="0"/>
        <v>17.159991648318279</v>
      </c>
      <c r="Q32" s="363">
        <f>344400*R48</f>
        <v>378840.00000000006</v>
      </c>
      <c r="R32" s="368">
        <f t="shared" si="1"/>
        <v>30.800000000000004</v>
      </c>
      <c r="T32" s="355">
        <f>295207*U48</f>
        <v>324727.7</v>
      </c>
      <c r="U32" s="356">
        <f t="shared" si="2"/>
        <v>25.172689922480622</v>
      </c>
      <c r="W32" s="363"/>
      <c r="X32" s="368">
        <f t="shared" si="3"/>
        <v>0</v>
      </c>
    </row>
    <row r="33" spans="3:24" ht="18" customHeight="1">
      <c r="C33" s="237" t="s">
        <v>544</v>
      </c>
      <c r="D33" s="40" t="s">
        <v>333</v>
      </c>
      <c r="E33" s="41"/>
      <c r="F33" s="42"/>
      <c r="G33" s="39"/>
      <c r="H33" s="349" t="e">
        <f>'Bid Breakdown'!#REF!</f>
        <v>#REF!</v>
      </c>
      <c r="I33" s="225" t="e">
        <f t="shared" si="4"/>
        <v>#REF!</v>
      </c>
      <c r="K33" s="395">
        <f>570000+25000+25000</f>
        <v>620000</v>
      </c>
      <c r="N33" s="363">
        <f>1849208*O48</f>
        <v>2034128.8000000003</v>
      </c>
      <c r="O33" s="368">
        <f t="shared" si="0"/>
        <v>77.219983296636556</v>
      </c>
      <c r="Q33" s="363">
        <f>1655254*R48</f>
        <v>1820779.4000000001</v>
      </c>
      <c r="R33" s="368">
        <f t="shared" si="1"/>
        <v>148.0308455284553</v>
      </c>
      <c r="T33" s="355">
        <f>818034*U48</f>
        <v>899837.4</v>
      </c>
      <c r="U33" s="356">
        <f t="shared" si="2"/>
        <v>69.754837209302323</v>
      </c>
      <c r="W33" s="363"/>
      <c r="X33" s="368">
        <f t="shared" si="3"/>
        <v>0</v>
      </c>
    </row>
    <row r="34" spans="3:24" ht="18" customHeight="1">
      <c r="C34" s="237" t="s">
        <v>545</v>
      </c>
      <c r="D34" s="40" t="s">
        <v>546</v>
      </c>
      <c r="E34" s="41"/>
      <c r="F34" s="42"/>
      <c r="G34" s="39"/>
      <c r="H34" s="349" t="e">
        <f>'Bid Breakdown'!#REF!</f>
        <v>#REF!</v>
      </c>
      <c r="I34" s="225" t="e">
        <f t="shared" si="4"/>
        <v>#REF!</v>
      </c>
      <c r="K34" s="395">
        <f>40000+237500+95000+10000</f>
        <v>382500</v>
      </c>
      <c r="N34" s="363">
        <f>1232806*O48</f>
        <v>1356086.6</v>
      </c>
      <c r="O34" s="368">
        <f t="shared" si="0"/>
        <v>51.480016703363454</v>
      </c>
      <c r="Q34" s="363">
        <f>516600*R48</f>
        <v>568260</v>
      </c>
      <c r="R34" s="368">
        <f t="shared" si="1"/>
        <v>46.2</v>
      </c>
      <c r="T34" s="355">
        <f>779370*U48</f>
        <v>857307.00000000012</v>
      </c>
      <c r="U34" s="356">
        <f t="shared" si="2"/>
        <v>66.457906976744198</v>
      </c>
      <c r="W34" s="363"/>
      <c r="X34" s="368">
        <f t="shared" si="3"/>
        <v>0</v>
      </c>
    </row>
    <row r="35" spans="3:24" ht="18" customHeight="1">
      <c r="C35" s="237">
        <v>16100</v>
      </c>
      <c r="D35" s="40" t="s">
        <v>547</v>
      </c>
      <c r="E35" s="41"/>
      <c r="F35" s="42"/>
      <c r="G35" s="39"/>
      <c r="H35" s="349" t="e">
        <f>'Bid Breakdown'!#REF!</f>
        <v>#REF!</v>
      </c>
      <c r="I35" s="225" t="e">
        <f t="shared" si="4"/>
        <v>#REF!</v>
      </c>
      <c r="K35" s="395">
        <v>200000</v>
      </c>
      <c r="N35" s="363">
        <f>513669*O48</f>
        <v>565035.9</v>
      </c>
      <c r="O35" s="368">
        <f t="shared" si="0"/>
        <v>21.45</v>
      </c>
      <c r="Q35" s="363">
        <f>307500*R48</f>
        <v>338250</v>
      </c>
      <c r="R35" s="368">
        <f t="shared" si="1"/>
        <v>27.5</v>
      </c>
      <c r="T35" s="355">
        <f>419661*U48</f>
        <v>461627.10000000003</v>
      </c>
      <c r="U35" s="356">
        <f t="shared" si="2"/>
        <v>35.785046511627911</v>
      </c>
      <c r="W35" s="363"/>
      <c r="X35" s="368">
        <f t="shared" si="3"/>
        <v>0</v>
      </c>
    </row>
    <row r="36" spans="3:24" ht="18" customHeight="1">
      <c r="C36" s="239">
        <v>16700</v>
      </c>
      <c r="D36" s="37" t="s">
        <v>548</v>
      </c>
      <c r="F36" s="38"/>
      <c r="G36" s="39"/>
      <c r="H36" s="350" t="e">
        <f>'Bid Breakdown'!#REF!</f>
        <v>#REF!</v>
      </c>
      <c r="I36" s="225" t="e">
        <f t="shared" si="4"/>
        <v>#REF!</v>
      </c>
      <c r="K36" s="395">
        <v>50000</v>
      </c>
      <c r="N36" s="365">
        <f>205468*O48</f>
        <v>226014.80000000002</v>
      </c>
      <c r="O36" s="369">
        <f t="shared" si="0"/>
        <v>8.5800167033634498</v>
      </c>
      <c r="Q36" s="363" t="s">
        <v>525</v>
      </c>
      <c r="R36" s="368"/>
      <c r="T36" s="355"/>
      <c r="U36" s="356">
        <f t="shared" si="2"/>
        <v>0</v>
      </c>
      <c r="W36" s="363"/>
      <c r="X36" s="368">
        <f t="shared" si="3"/>
        <v>0</v>
      </c>
    </row>
    <row r="37" spans="3:24" ht="18" customHeight="1">
      <c r="C37" s="44"/>
      <c r="D37" s="45" t="s">
        <v>549</v>
      </c>
      <c r="E37" s="46"/>
      <c r="F37" s="47"/>
      <c r="G37" s="48"/>
      <c r="H37" s="49" t="e">
        <f>SUM(H11:H36)</f>
        <v>#REF!</v>
      </c>
      <c r="I37" s="226" t="e">
        <f>SUM(I12:I36)</f>
        <v>#REF!</v>
      </c>
      <c r="K37" s="359">
        <f>SUM(K11:K36)</f>
        <v>3780000</v>
      </c>
      <c r="N37" s="359">
        <f>SUM(N11:N36)</f>
        <v>10704551</v>
      </c>
      <c r="O37" s="360">
        <f>SUM(O11:O36)</f>
        <v>406.36819527750362</v>
      </c>
      <c r="Q37" s="374">
        <f>SUM(Q11:Q36)</f>
        <v>8164303.4000000004</v>
      </c>
      <c r="R37" s="375">
        <f>SUM(R11:R36)</f>
        <v>663.76450406504068</v>
      </c>
      <c r="T37" s="357">
        <f>SUM(T11:T36)</f>
        <v>6517409.8000000007</v>
      </c>
      <c r="U37" s="358">
        <f>SUM(U11:U36)</f>
        <v>505.22556589147291</v>
      </c>
      <c r="W37" s="374">
        <f>SUM(W11:W36)</f>
        <v>1125584</v>
      </c>
      <c r="X37" s="375">
        <f>SUM(X11:X36)</f>
        <v>197.88748241912796</v>
      </c>
    </row>
    <row r="38" spans="3:24" ht="18" customHeight="1">
      <c r="C38" s="40"/>
      <c r="D38" s="40" t="s">
        <v>550</v>
      </c>
      <c r="E38" s="41"/>
      <c r="F38" s="42"/>
      <c r="G38" s="39"/>
      <c r="H38" s="337" t="e">
        <f>'Bid Breakdown'!#REF!</f>
        <v>#REF!</v>
      </c>
      <c r="I38" s="338" t="e">
        <f t="shared" si="4"/>
        <v>#REF!</v>
      </c>
      <c r="J38" s="50"/>
      <c r="K38" s="395">
        <v>364104</v>
      </c>
      <c r="L38" s="50"/>
      <c r="M38" s="50"/>
      <c r="N38" s="361">
        <f>616403*O48</f>
        <v>678043.3</v>
      </c>
      <c r="O38" s="362">
        <f>N38/$O$9</f>
        <v>25.740008351681727</v>
      </c>
      <c r="Q38" s="363">
        <f>265000*R48</f>
        <v>291500</v>
      </c>
      <c r="R38" s="368">
        <f>Q38/R9</f>
        <v>23.699186991869919</v>
      </c>
      <c r="T38" s="355">
        <f>365225*U48</f>
        <v>401747.50000000006</v>
      </c>
      <c r="U38" s="356">
        <f>T38/U9</f>
        <v>31.14321705426357</v>
      </c>
      <c r="W38" s="363">
        <v>185000</v>
      </c>
      <c r="X38" s="368">
        <f>W38/X9</f>
        <v>32.524613220815752</v>
      </c>
    </row>
    <row r="39" spans="3:24" ht="18" customHeight="1">
      <c r="C39" s="40"/>
      <c r="D39" s="40" t="s">
        <v>551</v>
      </c>
      <c r="E39" s="41"/>
      <c r="F39" s="42"/>
      <c r="G39" s="39"/>
      <c r="H39" s="337" t="e">
        <f>'Bid Breakdown'!#REF!</f>
        <v>#REF!</v>
      </c>
      <c r="I39" s="339" t="e">
        <f t="shared" si="4"/>
        <v>#REF!</v>
      </c>
      <c r="J39" s="50"/>
      <c r="K39" s="395">
        <v>312764</v>
      </c>
      <c r="L39" s="50"/>
      <c r="M39" s="50"/>
      <c r="N39" s="363">
        <f>308201*O48</f>
        <v>339021.10000000003</v>
      </c>
      <c r="O39" s="364">
        <f>N39/$O$9</f>
        <v>12.869983296636551</v>
      </c>
      <c r="Q39" s="363">
        <f>120000*R48</f>
        <v>132000</v>
      </c>
      <c r="R39" s="368">
        <f>Q39/R9</f>
        <v>10.731707317073171</v>
      </c>
      <c r="T39" s="355">
        <f>213048*U48</f>
        <v>234352.80000000002</v>
      </c>
      <c r="U39" s="356">
        <f>T39/U9</f>
        <v>18.166883720930233</v>
      </c>
      <c r="W39" s="363">
        <v>206000</v>
      </c>
      <c r="X39" s="368">
        <f>W39/X9</f>
        <v>36.216596343178622</v>
      </c>
    </row>
    <row r="40" spans="3:24" ht="18" customHeight="1">
      <c r="C40" s="40"/>
      <c r="D40" s="40" t="s">
        <v>552</v>
      </c>
      <c r="E40" s="41"/>
      <c r="F40" s="42"/>
      <c r="G40" s="39"/>
      <c r="H40" s="337" t="e">
        <f>'Bid Breakdown'!#REF!</f>
        <v>#REF!</v>
      </c>
      <c r="I40" s="339" t="e">
        <f t="shared" si="4"/>
        <v>#REF!</v>
      </c>
      <c r="J40" s="50"/>
      <c r="K40" s="395">
        <f>155600+58350</f>
        <v>213950</v>
      </c>
      <c r="L40" s="50"/>
      <c r="M40" s="50"/>
      <c r="N40" s="363">
        <f>51367*O48</f>
        <v>56503.700000000004</v>
      </c>
      <c r="O40" s="364">
        <f>N40/$O$9</f>
        <v>2.1450041758408624</v>
      </c>
      <c r="Q40" s="363">
        <f>161400*R48</f>
        <v>177540</v>
      </c>
      <c r="R40" s="368">
        <f>Q40/R9</f>
        <v>14.434146341463414</v>
      </c>
      <c r="T40" s="355">
        <f>121742*U48</f>
        <v>133916.20000000001</v>
      </c>
      <c r="U40" s="356">
        <f>T40/U9</f>
        <v>10.381100775193799</v>
      </c>
      <c r="W40" s="363" t="s">
        <v>525</v>
      </c>
      <c r="X40" s="368"/>
    </row>
    <row r="41" spans="3:24" ht="18" customHeight="1">
      <c r="C41" s="37"/>
      <c r="D41" s="37" t="s">
        <v>553</v>
      </c>
      <c r="F41" s="38"/>
      <c r="G41" s="39"/>
      <c r="H41" s="337" t="e">
        <f>'Bid Breakdown'!#REF!</f>
        <v>#REF!</v>
      </c>
      <c r="I41" s="340" t="e">
        <f t="shared" si="4"/>
        <v>#REF!</v>
      </c>
      <c r="J41" s="51"/>
      <c r="K41" s="395"/>
      <c r="L41" s="51"/>
      <c r="M41" s="51"/>
      <c r="N41" s="365"/>
      <c r="O41" s="366">
        <f>N41/$O$9</f>
        <v>0</v>
      </c>
      <c r="Q41" s="363"/>
      <c r="R41" s="368">
        <f>Q41/R9</f>
        <v>0</v>
      </c>
      <c r="T41" s="355"/>
      <c r="U41" s="356">
        <f>T41/U9</f>
        <v>0</v>
      </c>
      <c r="W41" s="363"/>
      <c r="X41" s="368">
        <f>W41/X9</f>
        <v>0</v>
      </c>
    </row>
    <row r="42" spans="3:24" s="52" customFormat="1" ht="18" customHeight="1">
      <c r="C42" s="45"/>
      <c r="D42" s="45" t="s">
        <v>554</v>
      </c>
      <c r="E42" s="46"/>
      <c r="F42" s="47"/>
      <c r="G42" s="48"/>
      <c r="H42" s="49" t="e">
        <f>SUM(H38:H41)</f>
        <v>#REF!</v>
      </c>
      <c r="I42" s="226" t="e">
        <f>SUM(I38:I41)</f>
        <v>#REF!</v>
      </c>
      <c r="K42" s="359">
        <f>SUM(K38:K41)</f>
        <v>890818</v>
      </c>
      <c r="N42" s="359">
        <f>SUM(N38:N41)</f>
        <v>1073568.1000000001</v>
      </c>
      <c r="O42" s="360">
        <f>SUM(O38:O41)</f>
        <v>40.754995824159138</v>
      </c>
      <c r="Q42" s="376">
        <f>SUM(Q38:Q41)</f>
        <v>601040</v>
      </c>
      <c r="R42" s="377">
        <f>SUM(R38:R41)</f>
        <v>48.865040650406499</v>
      </c>
      <c r="T42" s="359">
        <f>SUM(T38:T41)</f>
        <v>770016.5</v>
      </c>
      <c r="U42" s="360">
        <f>SUM(U38:U41)</f>
        <v>59.691201550387603</v>
      </c>
      <c r="W42" s="376">
        <f>SUM(W38:W41)</f>
        <v>391000</v>
      </c>
      <c r="X42" s="377">
        <f>SUM(X38:X41)</f>
        <v>68.741209563994374</v>
      </c>
    </row>
    <row r="43" spans="3:24" ht="6.75" customHeight="1">
      <c r="H43" s="53"/>
      <c r="N43" s="347"/>
      <c r="O43" s="347"/>
      <c r="Q43" s="347"/>
      <c r="R43" s="346"/>
      <c r="W43" s="347"/>
      <c r="X43" s="346"/>
    </row>
    <row r="44" spans="3:24" s="227" customFormat="1" ht="18" customHeight="1">
      <c r="C44" s="508" t="s">
        <v>162</v>
      </c>
      <c r="D44" s="509"/>
      <c r="E44" s="509"/>
      <c r="F44" s="510"/>
      <c r="G44" s="228"/>
      <c r="H44" s="248" t="e">
        <f>H37+H42</f>
        <v>#REF!</v>
      </c>
      <c r="I44" s="341" t="e">
        <f>H44/I9</f>
        <v>#REF!</v>
      </c>
      <c r="K44" s="379">
        <f>K42+K37</f>
        <v>4670818</v>
      </c>
      <c r="N44" s="379">
        <f>N42+N37</f>
        <v>11778119.1</v>
      </c>
      <c r="O44" s="380">
        <f>O42+O37</f>
        <v>447.12319110166277</v>
      </c>
      <c r="Q44" s="379">
        <f>Q42+Q37</f>
        <v>8765343.4000000004</v>
      </c>
      <c r="R44" s="380">
        <f>R42+R37</f>
        <v>712.6295447154472</v>
      </c>
      <c r="T44" s="381">
        <f>T42+T37</f>
        <v>7287426.3000000007</v>
      </c>
      <c r="U44" s="382">
        <f>U42+U37</f>
        <v>564.91676744186054</v>
      </c>
      <c r="W44" s="379">
        <f>W42+W37</f>
        <v>1516584</v>
      </c>
      <c r="X44" s="380">
        <f>X42+X37</f>
        <v>266.62869198312234</v>
      </c>
    </row>
    <row r="45" spans="3:24" ht="6.75" customHeight="1">
      <c r="Q45" s="347"/>
      <c r="W45" s="347"/>
    </row>
    <row r="48" spans="3:24">
      <c r="N48" s="33" t="s">
        <v>555</v>
      </c>
      <c r="O48" s="33">
        <v>1.1000000000000001</v>
      </c>
      <c r="R48" s="33">
        <v>1.1000000000000001</v>
      </c>
      <c r="U48" s="33">
        <v>1.1000000000000001</v>
      </c>
    </row>
  </sheetData>
  <mergeCells count="13">
    <mergeCell ref="C5:I5"/>
    <mergeCell ref="C7:C10"/>
    <mergeCell ref="D7:F10"/>
    <mergeCell ref="H7:I7"/>
    <mergeCell ref="W7:X7"/>
    <mergeCell ref="W8:X8"/>
    <mergeCell ref="C44:F44"/>
    <mergeCell ref="N7:O7"/>
    <mergeCell ref="Q7:R7"/>
    <mergeCell ref="T7:U7"/>
    <mergeCell ref="N8:O8"/>
    <mergeCell ref="Q8:R8"/>
    <mergeCell ref="T8:U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98"/>
  <sheetViews>
    <sheetView zoomScale="115" zoomScaleNormal="115" workbookViewId="0">
      <selection activeCell="B9" sqref="B9"/>
    </sheetView>
  </sheetViews>
  <sheetFormatPr defaultColWidth="9.140625" defaultRowHeight="13.9"/>
  <cols>
    <col min="1" max="1" width="5.140625" style="1" customWidth="1"/>
    <col min="2" max="2" width="75.5703125" style="2" customWidth="1"/>
    <col min="3" max="3" width="12" style="3" customWidth="1"/>
    <col min="4" max="4" width="12.28515625" style="3" customWidth="1"/>
    <col min="5" max="5" width="1" style="3" customWidth="1"/>
    <col min="6" max="6" width="9.140625" style="6"/>
    <col min="7" max="7" width="12.42578125" style="202" bestFit="1" customWidth="1"/>
    <col min="8" max="8" width="5.42578125" style="201" customWidth="1"/>
    <col min="9" max="9" width="14.85546875" style="202" customWidth="1"/>
    <col min="10" max="10" width="15" style="263" customWidth="1"/>
    <col min="11" max="11" width="13.28515625" style="263" customWidth="1"/>
    <col min="12" max="16384" width="9.140625" style="2"/>
  </cols>
  <sheetData>
    <row r="1" spans="1:11" s="7" customFormat="1" ht="15" customHeight="1">
      <c r="A1" s="207" t="e">
        <f>#REF!</f>
        <v>#REF!</v>
      </c>
      <c r="C1" s="25" t="s">
        <v>2</v>
      </c>
      <c r="D1" s="220" t="e">
        <f>#REF!</f>
        <v>#REF!</v>
      </c>
      <c r="E1" s="9"/>
      <c r="G1" s="202"/>
      <c r="H1" s="201"/>
      <c r="I1" s="202"/>
      <c r="J1" s="261"/>
      <c r="K1" s="261"/>
    </row>
    <row r="2" spans="1:11" s="7" customFormat="1" ht="15" customHeight="1">
      <c r="A2" s="208" t="e">
        <f>#REF!</f>
        <v>#REF!</v>
      </c>
      <c r="C2" s="25" t="s">
        <v>3</v>
      </c>
      <c r="D2" s="206" t="e">
        <f>#REF!</f>
        <v>#REF!</v>
      </c>
      <c r="E2" s="9"/>
      <c r="G2" s="202"/>
      <c r="H2" s="201"/>
      <c r="I2" s="202"/>
      <c r="J2" s="261"/>
      <c r="K2" s="261"/>
    </row>
    <row r="3" spans="1:11" s="7" customFormat="1" ht="15" customHeight="1">
      <c r="A3" s="13"/>
      <c r="C3" s="194" t="s">
        <v>4</v>
      </c>
      <c r="D3" s="206" t="e">
        <f>#REF!</f>
        <v>#REF!</v>
      </c>
      <c r="E3" s="9"/>
      <c r="G3" s="202"/>
      <c r="H3" s="201"/>
      <c r="I3" s="202"/>
      <c r="J3" s="261"/>
      <c r="K3" s="261"/>
    </row>
    <row r="4" spans="1:11" s="7" customFormat="1" ht="15" customHeight="1">
      <c r="A4" s="13"/>
      <c r="C4" s="9"/>
      <c r="D4" s="9"/>
      <c r="E4" s="9"/>
      <c r="G4" s="202"/>
      <c r="H4" s="201"/>
      <c r="I4" s="202"/>
      <c r="J4" s="261"/>
      <c r="K4" s="261"/>
    </row>
    <row r="5" spans="1:11" s="7" customFormat="1" ht="18.75" customHeight="1">
      <c r="A5" s="461" t="s">
        <v>1</v>
      </c>
      <c r="B5" s="462"/>
      <c r="C5" s="462"/>
      <c r="D5" s="462"/>
      <c r="E5" s="462"/>
      <c r="F5" s="12"/>
      <c r="G5" s="202"/>
      <c r="H5" s="201"/>
      <c r="I5" s="202"/>
      <c r="J5" s="261"/>
      <c r="K5" s="261"/>
    </row>
    <row r="6" spans="1:11" s="7" customFormat="1" ht="15" customHeight="1">
      <c r="A6" s="406"/>
      <c r="B6" s="407" t="s">
        <v>5</v>
      </c>
      <c r="C6" s="30"/>
      <c r="D6" s="30"/>
      <c r="E6" s="26"/>
      <c r="F6" s="12"/>
      <c r="G6" s="202"/>
      <c r="H6" s="201"/>
      <c r="I6" s="202"/>
      <c r="J6" s="261"/>
      <c r="K6" s="261"/>
    </row>
    <row r="7" spans="1:11" s="15" customFormat="1" ht="30" customHeight="1">
      <c r="A7" s="14"/>
      <c r="B7" s="28"/>
      <c r="C7" s="32"/>
      <c r="D7" s="32"/>
      <c r="E7" s="32"/>
      <c r="F7" s="18"/>
      <c r="G7" s="202"/>
      <c r="H7" s="201"/>
      <c r="I7" s="202"/>
      <c r="J7" s="262"/>
      <c r="K7" s="262"/>
    </row>
    <row r="8" spans="1:11" s="15" customFormat="1" ht="30" customHeight="1">
      <c r="A8" s="14"/>
      <c r="B8" s="27" t="s">
        <v>6</v>
      </c>
      <c r="C8" s="32"/>
      <c r="D8" s="32"/>
      <c r="E8" s="32"/>
      <c r="F8" s="18"/>
      <c r="G8" s="202"/>
      <c r="H8" s="201"/>
      <c r="I8" s="202"/>
      <c r="J8" s="262"/>
      <c r="K8" s="262"/>
    </row>
    <row r="9" spans="1:11" s="271" customFormat="1" ht="42" customHeight="1">
      <c r="A9" s="265">
        <v>1</v>
      </c>
      <c r="B9" s="200" t="s">
        <v>7</v>
      </c>
      <c r="C9" s="266"/>
      <c r="D9" s="272"/>
      <c r="E9" s="266"/>
      <c r="F9" s="267"/>
      <c r="G9" s="268"/>
      <c r="H9" s="269"/>
      <c r="I9" s="268"/>
      <c r="J9" s="270"/>
      <c r="K9" s="270"/>
    </row>
    <row r="10" spans="1:11" s="271" customFormat="1" ht="34.5" customHeight="1">
      <c r="A10" s="265">
        <v>2</v>
      </c>
      <c r="B10" s="200" t="s">
        <v>8</v>
      </c>
      <c r="C10" s="266"/>
      <c r="D10" s="272"/>
      <c r="E10" s="266"/>
      <c r="F10" s="267"/>
      <c r="G10" s="268"/>
      <c r="H10" s="269"/>
      <c r="I10" s="268"/>
      <c r="J10" s="270"/>
      <c r="K10" s="270"/>
    </row>
    <row r="11" spans="1:11" s="271" customFormat="1" ht="22.5" customHeight="1">
      <c r="A11" s="265">
        <v>3</v>
      </c>
      <c r="B11" s="276" t="s">
        <v>9</v>
      </c>
      <c r="C11" s="266"/>
      <c r="D11" s="272"/>
      <c r="E11" s="266"/>
      <c r="F11" s="267"/>
      <c r="G11" s="268"/>
      <c r="H11" s="269"/>
      <c r="I11" s="268"/>
      <c r="J11" s="270"/>
      <c r="K11" s="270"/>
    </row>
    <row r="12" spans="1:11" s="271" customFormat="1" ht="42" customHeight="1">
      <c r="A12" s="265">
        <v>4</v>
      </c>
      <c r="B12" s="200" t="s">
        <v>10</v>
      </c>
      <c r="C12" s="266"/>
      <c r="D12" s="272"/>
      <c r="E12" s="266"/>
      <c r="F12" s="267"/>
      <c r="G12" s="268"/>
      <c r="H12" s="269"/>
      <c r="I12" s="268"/>
      <c r="J12" s="270"/>
      <c r="K12" s="270"/>
    </row>
    <row r="13" spans="1:11" s="271" customFormat="1" ht="33.75" customHeight="1">
      <c r="A13" s="265">
        <v>5</v>
      </c>
      <c r="B13" s="200"/>
      <c r="C13" s="266"/>
      <c r="D13" s="273"/>
      <c r="E13" s="266"/>
      <c r="F13" s="267"/>
      <c r="G13" s="268"/>
      <c r="H13" s="269"/>
      <c r="I13" s="268"/>
      <c r="J13" s="270"/>
      <c r="K13" s="270"/>
    </row>
    <row r="14" spans="1:11" s="271" customFormat="1" ht="30" customHeight="1">
      <c r="A14" s="265"/>
      <c r="B14" s="200"/>
      <c r="C14" s="266"/>
      <c r="D14" s="266"/>
      <c r="E14" s="266"/>
      <c r="F14" s="267"/>
      <c r="G14" s="268"/>
      <c r="H14" s="269"/>
      <c r="I14" s="268"/>
      <c r="J14" s="270"/>
      <c r="K14" s="270"/>
    </row>
    <row r="15" spans="1:11" s="271" customFormat="1" ht="30" customHeight="1">
      <c r="A15" s="265"/>
      <c r="B15" s="200"/>
      <c r="C15" s="266"/>
      <c r="D15" s="266"/>
      <c r="E15" s="266"/>
      <c r="F15" s="267"/>
      <c r="G15" s="268"/>
      <c r="H15" s="269"/>
      <c r="I15" s="268"/>
      <c r="J15" s="270"/>
      <c r="K15" s="270"/>
    </row>
    <row r="16" spans="1:11" s="271" customFormat="1" ht="30" customHeight="1">
      <c r="A16" s="265"/>
      <c r="B16" s="200"/>
      <c r="C16" s="266"/>
      <c r="D16" s="266"/>
      <c r="E16" s="266"/>
      <c r="F16" s="267"/>
      <c r="G16" s="268"/>
      <c r="H16" s="269"/>
      <c r="I16" s="268"/>
      <c r="J16" s="270"/>
      <c r="K16" s="270"/>
    </row>
    <row r="17" spans="1:11" s="271" customFormat="1" ht="30" customHeight="1">
      <c r="A17" s="265"/>
      <c r="B17" s="200"/>
      <c r="C17" s="266"/>
      <c r="D17" s="266"/>
      <c r="E17" s="266"/>
      <c r="F17" s="267"/>
      <c r="G17" s="268"/>
      <c r="H17" s="269"/>
      <c r="I17" s="268"/>
      <c r="J17" s="270"/>
      <c r="K17" s="270"/>
    </row>
    <row r="18" spans="1:11" s="271" customFormat="1" ht="30" customHeight="1">
      <c r="A18" s="265"/>
      <c r="B18" s="200"/>
      <c r="C18" s="266"/>
      <c r="D18" s="266"/>
      <c r="E18" s="266"/>
      <c r="F18" s="267"/>
      <c r="G18" s="268"/>
      <c r="H18" s="269"/>
      <c r="I18" s="268"/>
      <c r="J18" s="270"/>
      <c r="K18" s="270"/>
    </row>
    <row r="19" spans="1:11" s="271" customFormat="1" ht="30" customHeight="1">
      <c r="A19" s="265"/>
      <c r="B19" s="200"/>
      <c r="C19" s="266"/>
      <c r="D19" s="266"/>
      <c r="E19" s="266"/>
      <c r="F19" s="267"/>
      <c r="G19" s="268"/>
      <c r="H19" s="269"/>
      <c r="I19" s="268"/>
      <c r="J19" s="270"/>
      <c r="K19" s="270"/>
    </row>
    <row r="20" spans="1:11" s="271" customFormat="1" ht="30" customHeight="1">
      <c r="A20" s="265"/>
      <c r="B20" s="200"/>
      <c r="C20" s="266"/>
      <c r="D20" s="266"/>
      <c r="E20" s="266"/>
      <c r="F20" s="267"/>
      <c r="G20" s="268"/>
      <c r="H20" s="269"/>
      <c r="I20" s="268"/>
      <c r="J20" s="270"/>
      <c r="K20" s="270"/>
    </row>
    <row r="21" spans="1:11" s="271" customFormat="1" ht="30" customHeight="1">
      <c r="A21" s="265"/>
      <c r="B21" s="200"/>
      <c r="C21" s="266"/>
      <c r="D21" s="266"/>
      <c r="E21" s="266"/>
      <c r="F21" s="267"/>
      <c r="G21" s="268"/>
      <c r="H21" s="269"/>
      <c r="I21" s="268"/>
      <c r="J21" s="270"/>
      <c r="K21" s="270"/>
    </row>
    <row r="22" spans="1:11" s="15" customFormat="1" ht="30" customHeight="1">
      <c r="A22" s="14"/>
      <c r="B22" s="28"/>
      <c r="C22" s="32"/>
      <c r="D22" s="32"/>
      <c r="E22" s="32"/>
      <c r="F22" s="18"/>
      <c r="G22" s="202"/>
      <c r="H22" s="201"/>
      <c r="I22" s="202"/>
      <c r="J22" s="262"/>
      <c r="K22" s="262"/>
    </row>
    <row r="23" spans="1:11" s="15" customFormat="1" ht="30" customHeight="1">
      <c r="A23" s="14"/>
      <c r="B23" s="28"/>
      <c r="C23" s="32"/>
      <c r="D23" s="32"/>
      <c r="E23" s="32"/>
      <c r="F23" s="18"/>
      <c r="G23" s="202"/>
      <c r="H23" s="201"/>
      <c r="I23" s="202"/>
      <c r="J23" s="262"/>
      <c r="K23" s="262"/>
    </row>
    <row r="24" spans="1:11" s="15" customFormat="1" ht="30" customHeight="1">
      <c r="A24" s="14"/>
      <c r="B24" s="28"/>
      <c r="C24" s="32"/>
      <c r="D24" s="32"/>
      <c r="E24" s="32"/>
      <c r="F24" s="18"/>
      <c r="G24" s="202"/>
      <c r="H24" s="201"/>
      <c r="I24" s="202"/>
      <c r="J24" s="262"/>
      <c r="K24" s="262"/>
    </row>
    <row r="25" spans="1:11" s="15" customFormat="1" ht="30" customHeight="1">
      <c r="A25" s="14"/>
      <c r="B25" s="28"/>
      <c r="C25" s="32"/>
      <c r="D25" s="32"/>
      <c r="E25" s="32"/>
      <c r="F25" s="18"/>
      <c r="G25" s="202"/>
      <c r="H25" s="201"/>
      <c r="I25" s="202"/>
      <c r="J25" s="262"/>
      <c r="K25" s="262"/>
    </row>
    <row r="26" spans="1:11" s="15" customFormat="1" ht="30" customHeight="1">
      <c r="A26" s="14"/>
      <c r="B26" s="28"/>
      <c r="C26" s="32"/>
      <c r="D26" s="32"/>
      <c r="E26" s="32"/>
      <c r="F26" s="18"/>
      <c r="G26" s="202"/>
      <c r="H26" s="201"/>
      <c r="I26" s="202"/>
      <c r="J26" s="262"/>
      <c r="K26" s="262"/>
    </row>
    <row r="27" spans="1:11" s="15" customFormat="1" ht="30" customHeight="1">
      <c r="A27" s="14"/>
      <c r="B27" s="28"/>
      <c r="C27" s="32"/>
      <c r="D27" s="32"/>
      <c r="E27" s="32"/>
      <c r="F27" s="18"/>
      <c r="G27" s="202"/>
      <c r="H27" s="201"/>
      <c r="I27" s="202"/>
      <c r="J27" s="262"/>
      <c r="K27" s="262"/>
    </row>
    <row r="28" spans="1:11" s="15" customFormat="1" ht="15" customHeight="1">
      <c r="A28" s="14"/>
      <c r="B28" s="28"/>
      <c r="C28" s="32"/>
      <c r="D28" s="32"/>
      <c r="E28" s="32"/>
      <c r="F28" s="18"/>
      <c r="G28" s="202"/>
      <c r="H28" s="201"/>
      <c r="I28" s="202"/>
      <c r="J28" s="262"/>
      <c r="K28" s="262"/>
    </row>
    <row r="29" spans="1:11" s="15" customFormat="1" ht="15" customHeight="1">
      <c r="A29" s="14"/>
      <c r="C29" s="16"/>
      <c r="D29" s="16"/>
      <c r="E29" s="16"/>
      <c r="F29" s="18"/>
      <c r="G29" s="202"/>
      <c r="H29" s="201"/>
      <c r="I29" s="202"/>
      <c r="J29" s="262"/>
      <c r="K29" s="262"/>
    </row>
    <row r="30" spans="1:11" s="15" customFormat="1" ht="15" customHeight="1">
      <c r="A30" s="14"/>
      <c r="C30" s="16"/>
      <c r="D30" s="16"/>
      <c r="E30" s="16"/>
      <c r="F30" s="18"/>
      <c r="G30" s="202"/>
      <c r="H30" s="201"/>
      <c r="I30" s="202"/>
      <c r="J30" s="262"/>
      <c r="K30" s="262"/>
    </row>
    <row r="31" spans="1:11" s="15" customFormat="1" ht="15" customHeight="1">
      <c r="A31" s="14"/>
      <c r="C31" s="16"/>
      <c r="D31" s="16"/>
      <c r="E31" s="16"/>
      <c r="F31" s="18"/>
      <c r="G31" s="202"/>
      <c r="H31" s="201"/>
      <c r="I31" s="202"/>
      <c r="J31" s="262"/>
      <c r="K31" s="262"/>
    </row>
    <row r="32" spans="1:11" s="15" customFormat="1" ht="15" customHeight="1">
      <c r="A32" s="14"/>
      <c r="C32" s="16"/>
      <c r="D32" s="16"/>
      <c r="E32" s="16"/>
      <c r="F32" s="18"/>
      <c r="G32" s="202"/>
      <c r="H32" s="201"/>
      <c r="I32" s="202"/>
      <c r="J32" s="262"/>
      <c r="K32" s="262"/>
    </row>
    <row r="33" spans="1:11" s="15" customFormat="1" ht="15" customHeight="1">
      <c r="A33" s="14"/>
      <c r="C33" s="16"/>
      <c r="D33" s="16"/>
      <c r="E33" s="16"/>
      <c r="F33" s="18"/>
      <c r="G33" s="202"/>
      <c r="H33" s="201"/>
      <c r="I33" s="202"/>
      <c r="J33" s="262"/>
      <c r="K33" s="262"/>
    </row>
    <row r="34" spans="1:11" s="15" customFormat="1" ht="15" customHeight="1">
      <c r="A34" s="14"/>
      <c r="C34" s="16"/>
      <c r="D34" s="16"/>
      <c r="E34" s="16"/>
      <c r="F34" s="18"/>
      <c r="G34" s="202"/>
      <c r="H34" s="201"/>
      <c r="I34" s="202"/>
      <c r="J34" s="262"/>
      <c r="K34" s="262"/>
    </row>
    <row r="35" spans="1:11" s="15" customFormat="1" ht="15" customHeight="1">
      <c r="A35" s="14"/>
      <c r="C35" s="16"/>
      <c r="D35" s="16"/>
      <c r="E35" s="16"/>
      <c r="F35" s="18"/>
      <c r="G35" s="202"/>
      <c r="H35" s="201"/>
      <c r="I35" s="202"/>
      <c r="J35" s="262"/>
      <c r="K35" s="262"/>
    </row>
    <row r="36" spans="1:11" s="15" customFormat="1" ht="15" customHeight="1">
      <c r="A36" s="14"/>
      <c r="C36" s="16"/>
      <c r="D36" s="16"/>
      <c r="E36" s="16"/>
      <c r="F36" s="18"/>
      <c r="G36" s="202"/>
      <c r="H36" s="201"/>
      <c r="I36" s="202"/>
      <c r="J36" s="262"/>
      <c r="K36" s="262"/>
    </row>
    <row r="37" spans="1:11" s="15" customFormat="1" ht="15" customHeight="1">
      <c r="A37" s="14"/>
      <c r="C37" s="16"/>
      <c r="D37" s="16"/>
      <c r="E37" s="16"/>
      <c r="F37" s="18"/>
      <c r="G37" s="202"/>
      <c r="H37" s="201"/>
      <c r="I37" s="202"/>
      <c r="J37" s="262"/>
      <c r="K37" s="262"/>
    </row>
    <row r="38" spans="1:11" s="15" customFormat="1" ht="15" customHeight="1">
      <c r="A38" s="14"/>
      <c r="C38" s="16"/>
      <c r="D38" s="16"/>
      <c r="E38" s="16"/>
      <c r="F38" s="18"/>
      <c r="G38" s="202"/>
      <c r="H38" s="201"/>
      <c r="I38" s="202"/>
      <c r="J38" s="262"/>
      <c r="K38" s="262"/>
    </row>
    <row r="39" spans="1:11" s="15" customFormat="1" ht="15" customHeight="1">
      <c r="A39" s="14"/>
      <c r="C39" s="16"/>
      <c r="D39" s="16"/>
      <c r="E39" s="16"/>
      <c r="F39" s="18"/>
      <c r="G39" s="202"/>
      <c r="H39" s="201"/>
      <c r="I39" s="202"/>
      <c r="J39" s="262"/>
      <c r="K39" s="262"/>
    </row>
    <row r="40" spans="1:11" s="15" customFormat="1" ht="15" customHeight="1">
      <c r="A40" s="14"/>
      <c r="C40" s="16"/>
      <c r="D40" s="16"/>
      <c r="E40" s="16"/>
      <c r="F40" s="18"/>
      <c r="G40" s="202"/>
      <c r="H40" s="201"/>
      <c r="I40" s="202"/>
      <c r="J40" s="262"/>
      <c r="K40" s="262"/>
    </row>
    <row r="41" spans="1:11" s="15" customFormat="1" ht="15" customHeight="1">
      <c r="A41" s="14"/>
      <c r="C41" s="16"/>
      <c r="D41" s="16"/>
      <c r="E41" s="16"/>
      <c r="F41" s="18"/>
      <c r="G41" s="202"/>
      <c r="H41" s="201"/>
      <c r="I41" s="202"/>
      <c r="J41" s="262"/>
      <c r="K41" s="262"/>
    </row>
    <row r="42" spans="1:11" s="15" customFormat="1" ht="15" customHeight="1">
      <c r="A42" s="14"/>
      <c r="C42" s="16"/>
      <c r="D42" s="16"/>
      <c r="E42" s="16"/>
      <c r="F42" s="18"/>
      <c r="G42" s="202"/>
      <c r="H42" s="201"/>
      <c r="I42" s="202"/>
      <c r="J42" s="262"/>
      <c r="K42" s="262"/>
    </row>
    <row r="43" spans="1:11" s="15" customFormat="1" ht="15" customHeight="1">
      <c r="A43" s="14"/>
      <c r="C43" s="16"/>
      <c r="D43" s="16"/>
      <c r="E43" s="16"/>
      <c r="F43" s="18"/>
      <c r="G43" s="202"/>
      <c r="H43" s="201"/>
      <c r="I43" s="202"/>
      <c r="J43" s="262"/>
      <c r="K43" s="262"/>
    </row>
    <row r="44" spans="1:11" s="15" customFormat="1" ht="15" customHeight="1">
      <c r="A44" s="14"/>
      <c r="C44" s="16"/>
      <c r="D44" s="16"/>
      <c r="E44" s="16"/>
      <c r="F44" s="18"/>
      <c r="G44" s="202"/>
      <c r="H44" s="201"/>
      <c r="I44" s="202"/>
      <c r="J44" s="262"/>
      <c r="K44" s="262"/>
    </row>
    <row r="45" spans="1:11" s="15" customFormat="1" ht="15" customHeight="1">
      <c r="A45" s="14"/>
      <c r="C45" s="16"/>
      <c r="D45" s="16"/>
      <c r="E45" s="16"/>
      <c r="F45" s="18"/>
      <c r="G45" s="202"/>
      <c r="H45" s="201"/>
      <c r="I45" s="202"/>
      <c r="J45" s="262"/>
      <c r="K45" s="262"/>
    </row>
    <row r="46" spans="1:11" s="15" customFormat="1" ht="15" customHeight="1">
      <c r="A46" s="14"/>
      <c r="C46" s="16"/>
      <c r="D46" s="16"/>
      <c r="E46" s="16"/>
      <c r="F46" s="18"/>
      <c r="G46" s="202"/>
      <c r="H46" s="201"/>
      <c r="I46" s="202"/>
      <c r="J46" s="262"/>
      <c r="K46" s="262"/>
    </row>
    <row r="47" spans="1:11" s="15" customFormat="1" ht="15" customHeight="1">
      <c r="A47" s="14"/>
      <c r="C47" s="16"/>
      <c r="D47" s="16"/>
      <c r="E47" s="16"/>
      <c r="F47" s="18"/>
      <c r="G47" s="202"/>
      <c r="H47" s="201"/>
      <c r="I47" s="202"/>
      <c r="J47" s="262"/>
      <c r="K47" s="262"/>
    </row>
    <row r="48" spans="1:11" s="15" customFormat="1" ht="15" customHeight="1">
      <c r="A48" s="14"/>
      <c r="C48" s="16"/>
      <c r="D48" s="16"/>
      <c r="E48" s="16"/>
      <c r="F48" s="18"/>
      <c r="G48" s="202"/>
      <c r="H48" s="201"/>
      <c r="I48" s="202"/>
      <c r="J48" s="262"/>
      <c r="K48" s="262"/>
    </row>
    <row r="49" spans="1:11" s="15" customFormat="1" ht="15" customHeight="1">
      <c r="A49" s="14"/>
      <c r="C49" s="16"/>
      <c r="D49" s="16"/>
      <c r="E49" s="16"/>
      <c r="F49" s="18"/>
      <c r="G49" s="202"/>
      <c r="H49" s="201"/>
      <c r="I49" s="202"/>
      <c r="J49" s="262"/>
      <c r="K49" s="262"/>
    </row>
    <row r="50" spans="1:11" s="15" customFormat="1" ht="15" customHeight="1">
      <c r="A50" s="14"/>
      <c r="C50" s="16"/>
      <c r="D50" s="16"/>
      <c r="E50" s="16"/>
      <c r="F50" s="18"/>
      <c r="G50" s="202"/>
      <c r="H50" s="201"/>
      <c r="I50" s="202"/>
      <c r="J50" s="262"/>
      <c r="K50" s="262"/>
    </row>
    <row r="51" spans="1:11" s="15" customFormat="1" ht="15" customHeight="1">
      <c r="A51" s="14"/>
      <c r="C51" s="16"/>
      <c r="D51" s="16"/>
      <c r="E51" s="16"/>
      <c r="F51" s="18"/>
      <c r="G51" s="202"/>
      <c r="H51" s="201"/>
      <c r="I51" s="202"/>
      <c r="J51" s="262"/>
      <c r="K51" s="262"/>
    </row>
    <row r="52" spans="1:11" s="15" customFormat="1" ht="15" customHeight="1">
      <c r="A52" s="14"/>
      <c r="C52" s="16"/>
      <c r="D52" s="16"/>
      <c r="E52" s="16"/>
      <c r="F52" s="18"/>
      <c r="G52" s="202"/>
      <c r="H52" s="201"/>
      <c r="I52" s="202"/>
      <c r="J52" s="262"/>
      <c r="K52" s="262"/>
    </row>
    <row r="53" spans="1:11" s="15" customFormat="1" ht="15" customHeight="1">
      <c r="A53" s="14"/>
      <c r="C53" s="16"/>
      <c r="D53" s="16"/>
      <c r="E53" s="16"/>
      <c r="F53" s="18"/>
      <c r="G53" s="202"/>
      <c r="H53" s="201"/>
      <c r="I53" s="202"/>
      <c r="J53" s="262"/>
      <c r="K53" s="262"/>
    </row>
    <row r="54" spans="1:11" s="15" customFormat="1" ht="15" customHeight="1">
      <c r="A54" s="14"/>
      <c r="C54" s="16"/>
      <c r="D54" s="16"/>
      <c r="E54" s="16"/>
      <c r="F54" s="18"/>
      <c r="G54" s="202"/>
      <c r="H54" s="201"/>
      <c r="I54" s="202"/>
      <c r="J54" s="262"/>
      <c r="K54" s="262"/>
    </row>
    <row r="55" spans="1:11" s="15" customFormat="1" ht="15" customHeight="1">
      <c r="A55" s="14"/>
      <c r="C55" s="16"/>
      <c r="D55" s="16"/>
      <c r="E55" s="16"/>
      <c r="F55" s="18"/>
      <c r="G55" s="202"/>
      <c r="H55" s="201"/>
      <c r="I55" s="202"/>
      <c r="J55" s="262"/>
      <c r="K55" s="262"/>
    </row>
    <row r="56" spans="1:11" s="15" customFormat="1" ht="15" customHeight="1">
      <c r="A56" s="14"/>
      <c r="C56" s="16"/>
      <c r="D56" s="16"/>
      <c r="E56" s="16"/>
      <c r="F56" s="18"/>
      <c r="G56" s="202"/>
      <c r="H56" s="201"/>
      <c r="I56" s="202"/>
      <c r="J56" s="262"/>
      <c r="K56" s="262"/>
    </row>
    <row r="57" spans="1:11" s="15" customFormat="1" ht="15" customHeight="1">
      <c r="A57" s="14"/>
      <c r="C57" s="16"/>
      <c r="D57" s="16"/>
      <c r="E57" s="16"/>
      <c r="F57" s="18"/>
      <c r="G57" s="202"/>
      <c r="H57" s="201"/>
      <c r="I57" s="202"/>
      <c r="J57" s="262"/>
      <c r="K57" s="262"/>
    </row>
    <row r="58" spans="1:11" s="15" customFormat="1" ht="15" customHeight="1">
      <c r="A58" s="14"/>
      <c r="C58" s="16"/>
      <c r="D58" s="16"/>
      <c r="E58" s="16"/>
      <c r="F58" s="18"/>
      <c r="G58" s="202"/>
      <c r="H58" s="201"/>
      <c r="I58" s="202"/>
      <c r="J58" s="262"/>
      <c r="K58" s="262"/>
    </row>
    <row r="59" spans="1:11" s="15" customFormat="1" ht="15" customHeight="1">
      <c r="A59" s="14"/>
      <c r="C59" s="16"/>
      <c r="D59" s="16"/>
      <c r="E59" s="16"/>
      <c r="F59" s="18"/>
      <c r="G59" s="202"/>
      <c r="H59" s="201"/>
      <c r="I59" s="202"/>
      <c r="J59" s="262"/>
      <c r="K59" s="262"/>
    </row>
    <row r="60" spans="1:11" s="15" customFormat="1" ht="15" customHeight="1">
      <c r="A60" s="14"/>
      <c r="C60" s="16"/>
      <c r="D60" s="16"/>
      <c r="E60" s="16"/>
      <c r="F60" s="18"/>
      <c r="G60" s="202"/>
      <c r="H60" s="201"/>
      <c r="I60" s="202"/>
      <c r="J60" s="262"/>
      <c r="K60" s="262"/>
    </row>
    <row r="61" spans="1:11" s="15" customFormat="1" ht="15" customHeight="1">
      <c r="A61" s="14"/>
      <c r="C61" s="16"/>
      <c r="D61" s="16"/>
      <c r="E61" s="16"/>
      <c r="F61" s="18"/>
      <c r="G61" s="202"/>
      <c r="H61" s="201"/>
      <c r="I61" s="202"/>
      <c r="J61" s="262"/>
      <c r="K61" s="262"/>
    </row>
    <row r="62" spans="1:11" s="15" customFormat="1" ht="15" customHeight="1">
      <c r="A62" s="14"/>
      <c r="C62" s="16"/>
      <c r="D62" s="16"/>
      <c r="E62" s="16"/>
      <c r="F62" s="18"/>
      <c r="G62" s="202"/>
      <c r="H62" s="201"/>
      <c r="I62" s="202"/>
      <c r="J62" s="262"/>
      <c r="K62" s="262"/>
    </row>
    <row r="63" spans="1:11" s="15" customFormat="1" ht="15" customHeight="1">
      <c r="A63" s="14"/>
      <c r="C63" s="16"/>
      <c r="D63" s="16"/>
      <c r="E63" s="16"/>
      <c r="F63" s="18"/>
      <c r="G63" s="202"/>
      <c r="H63" s="201"/>
      <c r="I63" s="202"/>
      <c r="J63" s="262"/>
      <c r="K63" s="262"/>
    </row>
    <row r="64" spans="1:11" s="15" customFormat="1" ht="15" customHeight="1">
      <c r="A64" s="14"/>
      <c r="C64" s="16"/>
      <c r="D64" s="16"/>
      <c r="E64" s="16"/>
      <c r="F64" s="18"/>
      <c r="G64" s="202"/>
      <c r="H64" s="201"/>
      <c r="I64" s="202"/>
      <c r="J64" s="262"/>
      <c r="K64" s="262"/>
    </row>
    <row r="65" spans="1:11" s="15" customFormat="1" ht="15" customHeight="1">
      <c r="A65" s="14"/>
      <c r="C65" s="16"/>
      <c r="D65" s="16"/>
      <c r="E65" s="16"/>
      <c r="F65" s="18"/>
      <c r="G65" s="202"/>
      <c r="H65" s="201"/>
      <c r="I65" s="202"/>
      <c r="J65" s="262"/>
      <c r="K65" s="262"/>
    </row>
    <row r="66" spans="1:11" s="15" customFormat="1" ht="15" customHeight="1">
      <c r="A66" s="14"/>
      <c r="C66" s="16"/>
      <c r="D66" s="16"/>
      <c r="E66" s="16"/>
      <c r="F66" s="18"/>
      <c r="G66" s="202"/>
      <c r="H66" s="201"/>
      <c r="I66" s="202"/>
      <c r="J66" s="262"/>
      <c r="K66" s="262"/>
    </row>
    <row r="67" spans="1:11" s="15" customFormat="1" ht="15" customHeight="1">
      <c r="A67" s="14"/>
      <c r="C67" s="16"/>
      <c r="D67" s="16"/>
      <c r="E67" s="16"/>
      <c r="F67" s="18"/>
      <c r="G67" s="202"/>
      <c r="H67" s="201"/>
      <c r="I67" s="202"/>
      <c r="J67" s="262"/>
      <c r="K67" s="262"/>
    </row>
    <row r="68" spans="1:11" s="15" customFormat="1" ht="15" customHeight="1">
      <c r="A68" s="14"/>
      <c r="C68" s="16"/>
      <c r="D68" s="16"/>
      <c r="E68" s="16"/>
      <c r="F68" s="18"/>
      <c r="G68" s="202"/>
      <c r="H68" s="201"/>
      <c r="I68" s="202"/>
      <c r="J68" s="262"/>
      <c r="K68" s="262"/>
    </row>
    <row r="69" spans="1:11" s="15" customFormat="1" ht="15" customHeight="1">
      <c r="A69" s="14"/>
      <c r="C69" s="16"/>
      <c r="D69" s="16"/>
      <c r="E69" s="16"/>
      <c r="F69" s="18"/>
      <c r="G69" s="202"/>
      <c r="H69" s="201"/>
      <c r="I69" s="202"/>
      <c r="J69" s="262"/>
      <c r="K69" s="262"/>
    </row>
    <row r="70" spans="1:11" s="15" customFormat="1" ht="15" customHeight="1">
      <c r="A70" s="14"/>
      <c r="C70" s="16"/>
      <c r="D70" s="16"/>
      <c r="E70" s="16"/>
      <c r="F70" s="18"/>
      <c r="G70" s="202"/>
      <c r="H70" s="201"/>
      <c r="I70" s="202"/>
      <c r="J70" s="262"/>
      <c r="K70" s="262"/>
    </row>
    <row r="71" spans="1:11" s="15" customFormat="1" ht="15" customHeight="1">
      <c r="A71" s="14"/>
      <c r="C71" s="16"/>
      <c r="D71" s="16"/>
      <c r="E71" s="16"/>
      <c r="F71" s="18"/>
      <c r="G71" s="202"/>
      <c r="H71" s="201"/>
      <c r="I71" s="202"/>
      <c r="J71" s="262"/>
      <c r="K71" s="262"/>
    </row>
    <row r="72" spans="1:11" s="15" customFormat="1" ht="15" customHeight="1">
      <c r="A72" s="14"/>
      <c r="C72" s="16"/>
      <c r="D72" s="16"/>
      <c r="E72" s="16"/>
      <c r="F72" s="18"/>
      <c r="G72" s="202"/>
      <c r="H72" s="201"/>
      <c r="I72" s="202"/>
      <c r="J72" s="262"/>
      <c r="K72" s="262"/>
    </row>
    <row r="73" spans="1:11" s="15" customFormat="1" ht="15" customHeight="1">
      <c r="A73" s="14"/>
      <c r="C73" s="16"/>
      <c r="D73" s="16"/>
      <c r="E73" s="16"/>
      <c r="F73" s="18"/>
      <c r="G73" s="202"/>
      <c r="H73" s="201"/>
      <c r="I73" s="202"/>
      <c r="J73" s="262"/>
      <c r="K73" s="262"/>
    </row>
    <row r="74" spans="1:11" s="15" customFormat="1" ht="15" customHeight="1">
      <c r="A74" s="14"/>
      <c r="C74" s="16"/>
      <c r="D74" s="16"/>
      <c r="E74" s="16"/>
      <c r="F74" s="18"/>
      <c r="G74" s="202"/>
      <c r="H74" s="201"/>
      <c r="I74" s="202"/>
      <c r="J74" s="262"/>
      <c r="K74" s="262"/>
    </row>
    <row r="75" spans="1:11" s="15" customFormat="1" ht="15" customHeight="1">
      <c r="A75" s="14"/>
      <c r="C75" s="16"/>
      <c r="D75" s="16"/>
      <c r="E75" s="16"/>
      <c r="F75" s="18"/>
      <c r="G75" s="202"/>
      <c r="H75" s="201"/>
      <c r="I75" s="202"/>
      <c r="J75" s="262"/>
      <c r="K75" s="262"/>
    </row>
    <row r="76" spans="1:11" s="15" customFormat="1" ht="15" customHeight="1">
      <c r="A76" s="14"/>
      <c r="C76" s="16"/>
      <c r="D76" s="16"/>
      <c r="E76" s="16"/>
      <c r="F76" s="18"/>
      <c r="G76" s="202"/>
      <c r="H76" s="201"/>
      <c r="I76" s="202"/>
      <c r="J76" s="262"/>
      <c r="K76" s="262"/>
    </row>
    <row r="77" spans="1:11" s="15" customFormat="1" ht="15" customHeight="1">
      <c r="A77" s="14"/>
      <c r="C77" s="16"/>
      <c r="D77" s="16"/>
      <c r="E77" s="16"/>
      <c r="F77" s="18"/>
      <c r="G77" s="202"/>
      <c r="H77" s="201"/>
      <c r="I77" s="202"/>
      <c r="J77" s="262"/>
      <c r="K77" s="262"/>
    </row>
    <row r="78" spans="1:11" s="15" customFormat="1" ht="15" customHeight="1">
      <c r="A78" s="14"/>
      <c r="C78" s="16"/>
      <c r="D78" s="16"/>
      <c r="E78" s="16"/>
      <c r="F78" s="18"/>
      <c r="G78" s="202"/>
      <c r="H78" s="201"/>
      <c r="I78" s="202"/>
      <c r="J78" s="262"/>
      <c r="K78" s="262"/>
    </row>
    <row r="79" spans="1:11" s="15" customFormat="1" ht="15" customHeight="1">
      <c r="A79" s="14"/>
      <c r="C79" s="16"/>
      <c r="D79" s="16"/>
      <c r="E79" s="16"/>
      <c r="F79" s="18"/>
      <c r="G79" s="202"/>
      <c r="H79" s="201"/>
      <c r="I79" s="202"/>
      <c r="J79" s="262"/>
      <c r="K79" s="262"/>
    </row>
    <row r="80" spans="1:11" s="15" customFormat="1" ht="15" customHeight="1">
      <c r="A80" s="14"/>
      <c r="C80" s="16"/>
      <c r="D80" s="16"/>
      <c r="E80" s="16"/>
      <c r="F80" s="18"/>
      <c r="G80" s="202"/>
      <c r="H80" s="201"/>
      <c r="I80" s="202"/>
      <c r="J80" s="262"/>
      <c r="K80" s="262"/>
    </row>
    <row r="81" spans="1:11" s="15" customFormat="1" ht="15" customHeight="1">
      <c r="A81" s="14"/>
      <c r="C81" s="16"/>
      <c r="D81" s="16"/>
      <c r="E81" s="16"/>
      <c r="F81" s="18"/>
      <c r="G81" s="202"/>
      <c r="H81" s="201"/>
      <c r="I81" s="202"/>
      <c r="J81" s="262"/>
      <c r="K81" s="262"/>
    </row>
    <row r="82" spans="1:11" s="15" customFormat="1" ht="15" customHeight="1">
      <c r="A82" s="14"/>
      <c r="C82" s="16"/>
      <c r="D82" s="16"/>
      <c r="E82" s="16"/>
      <c r="F82" s="18"/>
      <c r="G82" s="202"/>
      <c r="H82" s="201"/>
      <c r="I82" s="202"/>
      <c r="J82" s="262"/>
      <c r="K82" s="262"/>
    </row>
    <row r="83" spans="1:11" s="15" customFormat="1" ht="15" customHeight="1">
      <c r="A83" s="14"/>
      <c r="C83" s="16"/>
      <c r="D83" s="16"/>
      <c r="E83" s="16"/>
      <c r="F83" s="18"/>
      <c r="G83" s="202"/>
      <c r="H83" s="201"/>
      <c r="I83" s="202"/>
      <c r="J83" s="262"/>
      <c r="K83" s="262"/>
    </row>
    <row r="84" spans="1:11" s="15" customFormat="1" ht="15" customHeight="1">
      <c r="A84" s="14"/>
      <c r="C84" s="16"/>
      <c r="D84" s="16"/>
      <c r="E84" s="16"/>
      <c r="F84" s="18"/>
      <c r="G84" s="202"/>
      <c r="H84" s="201"/>
      <c r="I84" s="202"/>
      <c r="J84" s="262"/>
      <c r="K84" s="262"/>
    </row>
    <row r="85" spans="1:11" s="15" customFormat="1" ht="15" customHeight="1">
      <c r="A85" s="14"/>
      <c r="C85" s="16"/>
      <c r="D85" s="16"/>
      <c r="E85" s="16"/>
      <c r="F85" s="18"/>
      <c r="G85" s="202"/>
      <c r="H85" s="201"/>
      <c r="I85" s="202"/>
      <c r="J85" s="262"/>
      <c r="K85" s="262"/>
    </row>
    <row r="86" spans="1:11" s="15" customFormat="1" ht="15" customHeight="1">
      <c r="A86" s="14"/>
      <c r="C86" s="16"/>
      <c r="D86" s="16"/>
      <c r="E86" s="16"/>
      <c r="F86" s="18"/>
      <c r="G86" s="202"/>
      <c r="H86" s="201"/>
      <c r="I86" s="202"/>
      <c r="J86" s="262"/>
      <c r="K86" s="262"/>
    </row>
    <row r="87" spans="1:11" s="15" customFormat="1" ht="15" customHeight="1">
      <c r="A87" s="14"/>
      <c r="C87" s="16"/>
      <c r="D87" s="16"/>
      <c r="E87" s="16"/>
      <c r="F87" s="18"/>
      <c r="G87" s="202"/>
      <c r="H87" s="201"/>
      <c r="I87" s="202"/>
      <c r="J87" s="262"/>
      <c r="K87" s="262"/>
    </row>
    <row r="88" spans="1:11" s="15" customFormat="1" ht="15" customHeight="1">
      <c r="A88" s="14"/>
      <c r="C88" s="16"/>
      <c r="D88" s="16"/>
      <c r="E88" s="16"/>
      <c r="F88" s="18"/>
      <c r="G88" s="202"/>
      <c r="H88" s="201"/>
      <c r="I88" s="202"/>
      <c r="J88" s="262"/>
      <c r="K88" s="262"/>
    </row>
    <row r="89" spans="1:11" s="15" customFormat="1" ht="15" customHeight="1">
      <c r="A89" s="14"/>
      <c r="C89" s="16"/>
      <c r="D89" s="16"/>
      <c r="E89" s="16"/>
      <c r="F89" s="18"/>
      <c r="G89" s="202"/>
      <c r="H89" s="201"/>
      <c r="I89" s="202"/>
      <c r="J89" s="262"/>
      <c r="K89" s="262"/>
    </row>
    <row r="90" spans="1:11" s="15" customFormat="1" ht="15" customHeight="1">
      <c r="A90" s="14"/>
      <c r="C90" s="16"/>
      <c r="D90" s="16"/>
      <c r="E90" s="16"/>
      <c r="F90" s="18"/>
      <c r="G90" s="202"/>
      <c r="H90" s="201"/>
      <c r="I90" s="202"/>
      <c r="J90" s="262"/>
      <c r="K90" s="262"/>
    </row>
    <row r="91" spans="1:11" s="15" customFormat="1" ht="15" customHeight="1">
      <c r="A91" s="14"/>
      <c r="C91" s="16"/>
      <c r="D91" s="16"/>
      <c r="E91" s="16"/>
      <c r="F91" s="18"/>
      <c r="G91" s="202"/>
      <c r="H91" s="201"/>
      <c r="I91" s="202"/>
      <c r="J91" s="262"/>
      <c r="K91" s="262"/>
    </row>
    <row r="92" spans="1:11" s="15" customFormat="1" ht="15" customHeight="1">
      <c r="A92" s="14"/>
      <c r="C92" s="16"/>
      <c r="D92" s="16"/>
      <c r="E92" s="16"/>
      <c r="F92" s="18"/>
      <c r="G92" s="202"/>
      <c r="H92" s="201"/>
      <c r="I92" s="202"/>
      <c r="J92" s="262"/>
      <c r="K92" s="262"/>
    </row>
    <row r="93" spans="1:11" s="15" customFormat="1" ht="15" customHeight="1">
      <c r="A93" s="14"/>
      <c r="C93" s="16"/>
      <c r="D93" s="16"/>
      <c r="E93" s="16"/>
      <c r="F93" s="18"/>
      <c r="G93" s="202"/>
      <c r="H93" s="201"/>
      <c r="I93" s="202"/>
      <c r="J93" s="262"/>
      <c r="K93" s="262"/>
    </row>
    <row r="94" spans="1:11" s="15" customFormat="1" ht="15" customHeight="1">
      <c r="A94" s="14"/>
      <c r="C94" s="16"/>
      <c r="D94" s="16"/>
      <c r="E94" s="16"/>
      <c r="F94" s="18"/>
      <c r="G94" s="202"/>
      <c r="H94" s="201"/>
      <c r="I94" s="202"/>
      <c r="J94" s="262"/>
      <c r="K94" s="262"/>
    </row>
    <row r="95" spans="1:11" s="15" customFormat="1" ht="15" customHeight="1">
      <c r="A95" s="14"/>
      <c r="C95" s="16"/>
      <c r="D95" s="16"/>
      <c r="E95" s="16"/>
      <c r="F95" s="18"/>
      <c r="G95" s="202"/>
      <c r="H95" s="201"/>
      <c r="I95" s="202"/>
      <c r="J95" s="262"/>
      <c r="K95" s="262"/>
    </row>
    <row r="96" spans="1:11" s="15" customFormat="1" ht="15" customHeight="1">
      <c r="A96" s="14"/>
      <c r="C96" s="16"/>
      <c r="D96" s="16"/>
      <c r="E96" s="16"/>
      <c r="F96" s="18"/>
      <c r="G96" s="202"/>
      <c r="H96" s="201"/>
      <c r="I96" s="202"/>
      <c r="J96" s="262"/>
      <c r="K96" s="262"/>
    </row>
    <row r="97" spans="1:11" s="15" customFormat="1" ht="15" customHeight="1">
      <c r="A97" s="14"/>
      <c r="C97" s="16"/>
      <c r="D97" s="16"/>
      <c r="E97" s="16"/>
      <c r="F97" s="18"/>
      <c r="G97" s="202"/>
      <c r="H97" s="201"/>
      <c r="I97" s="202"/>
      <c r="J97" s="262"/>
      <c r="K97" s="262"/>
    </row>
    <row r="98" spans="1:11" s="15" customFormat="1" ht="15" customHeight="1">
      <c r="A98" s="14"/>
      <c r="C98" s="16"/>
      <c r="D98" s="16"/>
      <c r="E98" s="16"/>
      <c r="F98" s="18"/>
      <c r="G98" s="202"/>
      <c r="H98" s="201"/>
      <c r="I98" s="202"/>
      <c r="J98" s="262"/>
      <c r="K98" s="262"/>
    </row>
    <row r="99" spans="1:11" s="15" customFormat="1" ht="15" customHeight="1">
      <c r="A99" s="14"/>
      <c r="C99" s="16"/>
      <c r="D99" s="16"/>
      <c r="E99" s="16"/>
      <c r="F99" s="18"/>
      <c r="G99" s="202"/>
      <c r="H99" s="201"/>
      <c r="I99" s="202"/>
      <c r="J99" s="262"/>
      <c r="K99" s="262"/>
    </row>
    <row r="100" spans="1:11" s="15" customFormat="1" ht="15" customHeight="1">
      <c r="A100" s="14"/>
      <c r="C100" s="16"/>
      <c r="D100" s="16"/>
      <c r="E100" s="16"/>
      <c r="F100" s="18"/>
      <c r="G100" s="202"/>
      <c r="H100" s="201"/>
      <c r="I100" s="202"/>
      <c r="J100" s="262"/>
      <c r="K100" s="262"/>
    </row>
    <row r="101" spans="1:11" s="15" customFormat="1" ht="15" customHeight="1">
      <c r="A101" s="14"/>
      <c r="C101" s="16"/>
      <c r="D101" s="16"/>
      <c r="E101" s="16"/>
      <c r="F101" s="18"/>
      <c r="G101" s="202"/>
      <c r="H101" s="201"/>
      <c r="I101" s="202"/>
      <c r="J101" s="262"/>
      <c r="K101" s="262"/>
    </row>
    <row r="102" spans="1:11" s="15" customFormat="1" ht="15" customHeight="1">
      <c r="A102" s="14"/>
      <c r="C102" s="16"/>
      <c r="D102" s="16"/>
      <c r="E102" s="16"/>
      <c r="F102" s="18"/>
      <c r="G102" s="202"/>
      <c r="H102" s="201"/>
      <c r="I102" s="202"/>
      <c r="J102" s="262"/>
      <c r="K102" s="262"/>
    </row>
    <row r="103" spans="1:11" s="15" customFormat="1" ht="15" customHeight="1">
      <c r="A103" s="14"/>
      <c r="C103" s="16"/>
      <c r="D103" s="16"/>
      <c r="E103" s="16"/>
      <c r="F103" s="18"/>
      <c r="G103" s="202"/>
      <c r="H103" s="201"/>
      <c r="I103" s="202"/>
      <c r="J103" s="262"/>
      <c r="K103" s="262"/>
    </row>
    <row r="104" spans="1:11" s="15" customFormat="1" ht="15" customHeight="1">
      <c r="A104" s="14"/>
      <c r="C104" s="16"/>
      <c r="D104" s="16"/>
      <c r="E104" s="16"/>
      <c r="F104" s="18"/>
      <c r="G104" s="202"/>
      <c r="H104" s="201"/>
      <c r="I104" s="202"/>
      <c r="J104" s="262"/>
      <c r="K104" s="262"/>
    </row>
    <row r="105" spans="1:11" s="15" customFormat="1" ht="15" customHeight="1">
      <c r="A105" s="14"/>
      <c r="C105" s="16"/>
      <c r="D105" s="16"/>
      <c r="E105" s="16"/>
      <c r="F105" s="18"/>
      <c r="G105" s="202"/>
      <c r="H105" s="201"/>
      <c r="I105" s="202"/>
      <c r="J105" s="262"/>
      <c r="K105" s="262"/>
    </row>
    <row r="106" spans="1:11" s="15" customFormat="1" ht="15" customHeight="1">
      <c r="A106" s="14"/>
      <c r="C106" s="16"/>
      <c r="D106" s="16"/>
      <c r="E106" s="16"/>
      <c r="F106" s="18"/>
      <c r="G106" s="202"/>
      <c r="H106" s="201"/>
      <c r="I106" s="202"/>
      <c r="J106" s="262"/>
      <c r="K106" s="262"/>
    </row>
    <row r="107" spans="1:11" s="15" customFormat="1" ht="15" customHeight="1">
      <c r="A107" s="14"/>
      <c r="C107" s="16"/>
      <c r="D107" s="16"/>
      <c r="E107" s="16"/>
      <c r="F107" s="18"/>
      <c r="G107" s="202"/>
      <c r="H107" s="201"/>
      <c r="I107" s="202"/>
      <c r="J107" s="262"/>
      <c r="K107" s="262"/>
    </row>
    <row r="108" spans="1:11" s="15" customFormat="1" ht="15" customHeight="1">
      <c r="A108" s="14"/>
      <c r="C108" s="16"/>
      <c r="D108" s="16"/>
      <c r="E108" s="16"/>
      <c r="F108" s="18"/>
      <c r="G108" s="202"/>
      <c r="H108" s="201"/>
      <c r="I108" s="202"/>
      <c r="J108" s="262"/>
      <c r="K108" s="262"/>
    </row>
    <row r="109" spans="1:11" s="15" customFormat="1" ht="15" customHeight="1">
      <c r="A109" s="14"/>
      <c r="C109" s="16"/>
      <c r="D109" s="16"/>
      <c r="E109" s="16"/>
      <c r="F109" s="18"/>
      <c r="G109" s="202"/>
      <c r="H109" s="201"/>
      <c r="I109" s="202"/>
      <c r="J109" s="262"/>
      <c r="K109" s="262"/>
    </row>
    <row r="110" spans="1:11" s="15" customFormat="1" ht="15" customHeight="1">
      <c r="A110" s="14"/>
      <c r="C110" s="16"/>
      <c r="D110" s="16"/>
      <c r="E110" s="16"/>
      <c r="F110" s="18"/>
      <c r="G110" s="202"/>
      <c r="H110" s="201"/>
      <c r="I110" s="202"/>
      <c r="J110" s="262"/>
      <c r="K110" s="262"/>
    </row>
    <row r="111" spans="1:11" s="15" customFormat="1" ht="15" customHeight="1">
      <c r="A111" s="14"/>
      <c r="C111" s="16"/>
      <c r="D111" s="16"/>
      <c r="E111" s="16"/>
      <c r="F111" s="18"/>
      <c r="G111" s="202"/>
      <c r="H111" s="201"/>
      <c r="I111" s="202"/>
      <c r="J111" s="262"/>
      <c r="K111" s="262"/>
    </row>
    <row r="112" spans="1:11" s="15" customFormat="1" ht="15" customHeight="1">
      <c r="A112" s="14"/>
      <c r="C112" s="16"/>
      <c r="D112" s="16"/>
      <c r="E112" s="16"/>
      <c r="F112" s="18"/>
      <c r="G112" s="202"/>
      <c r="H112" s="201"/>
      <c r="I112" s="202"/>
      <c r="J112" s="262"/>
      <c r="K112" s="262"/>
    </row>
    <row r="113" spans="1:11" s="15" customFormat="1" ht="15" customHeight="1">
      <c r="A113" s="14"/>
      <c r="C113" s="16"/>
      <c r="D113" s="16"/>
      <c r="E113" s="16"/>
      <c r="F113" s="18"/>
      <c r="G113" s="202"/>
      <c r="H113" s="201"/>
      <c r="I113" s="202"/>
      <c r="J113" s="262"/>
      <c r="K113" s="262"/>
    </row>
    <row r="114" spans="1:11" s="15" customFormat="1" ht="15" customHeight="1">
      <c r="A114" s="14"/>
      <c r="C114" s="16"/>
      <c r="D114" s="16"/>
      <c r="E114" s="16"/>
      <c r="F114" s="18"/>
      <c r="G114" s="202"/>
      <c r="H114" s="201"/>
      <c r="I114" s="202"/>
      <c r="J114" s="262"/>
      <c r="K114" s="262"/>
    </row>
    <row r="115" spans="1:11" s="15" customFormat="1" ht="15" customHeight="1">
      <c r="A115" s="14"/>
      <c r="C115" s="16"/>
      <c r="D115" s="16"/>
      <c r="E115" s="16"/>
      <c r="F115" s="18"/>
      <c r="G115" s="202"/>
      <c r="H115" s="201"/>
      <c r="I115" s="202"/>
      <c r="J115" s="262"/>
      <c r="K115" s="262"/>
    </row>
    <row r="116" spans="1:11" s="15" customFormat="1" ht="15" customHeight="1">
      <c r="A116" s="14"/>
      <c r="C116" s="16"/>
      <c r="D116" s="16"/>
      <c r="E116" s="16"/>
      <c r="F116" s="18"/>
      <c r="G116" s="202"/>
      <c r="H116" s="201"/>
      <c r="I116" s="202"/>
      <c r="J116" s="262"/>
      <c r="K116" s="262"/>
    </row>
    <row r="117" spans="1:11" s="15" customFormat="1" ht="15" customHeight="1">
      <c r="A117" s="14"/>
      <c r="C117" s="16"/>
      <c r="D117" s="16"/>
      <c r="E117" s="16"/>
      <c r="F117" s="18"/>
      <c r="G117" s="202"/>
      <c r="H117" s="201"/>
      <c r="I117" s="202"/>
      <c r="J117" s="262"/>
      <c r="K117" s="262"/>
    </row>
    <row r="118" spans="1:11" s="15" customFormat="1" ht="15" customHeight="1">
      <c r="A118" s="14"/>
      <c r="C118" s="16"/>
      <c r="D118" s="16"/>
      <c r="E118" s="16"/>
      <c r="F118" s="18"/>
      <c r="G118" s="202"/>
      <c r="H118" s="201"/>
      <c r="I118" s="202"/>
      <c r="J118" s="262"/>
      <c r="K118" s="262"/>
    </row>
    <row r="119" spans="1:11" s="15" customFormat="1" ht="15" customHeight="1">
      <c r="A119" s="14"/>
      <c r="C119" s="16"/>
      <c r="D119" s="16"/>
      <c r="E119" s="16"/>
      <c r="F119" s="18"/>
      <c r="G119" s="202"/>
      <c r="H119" s="201"/>
      <c r="I119" s="202"/>
      <c r="J119" s="262"/>
      <c r="K119" s="262"/>
    </row>
    <row r="120" spans="1:11" s="15" customFormat="1" ht="15" customHeight="1">
      <c r="A120" s="14"/>
      <c r="C120" s="16"/>
      <c r="D120" s="16"/>
      <c r="E120" s="16"/>
      <c r="F120" s="18"/>
      <c r="G120" s="202"/>
      <c r="H120" s="201"/>
      <c r="I120" s="202"/>
      <c r="J120" s="262"/>
      <c r="K120" s="262"/>
    </row>
    <row r="121" spans="1:11" s="15" customFormat="1" ht="15" customHeight="1">
      <c r="A121" s="14"/>
      <c r="C121" s="16"/>
      <c r="D121" s="16"/>
      <c r="E121" s="16"/>
      <c r="F121" s="18"/>
      <c r="G121" s="202"/>
      <c r="H121" s="201"/>
      <c r="I121" s="202"/>
      <c r="J121" s="262"/>
      <c r="K121" s="262"/>
    </row>
    <row r="122" spans="1:11" s="15" customFormat="1" ht="15" customHeight="1">
      <c r="A122" s="14"/>
      <c r="C122" s="16"/>
      <c r="D122" s="16"/>
      <c r="E122" s="16"/>
      <c r="F122" s="18"/>
      <c r="G122" s="202"/>
      <c r="H122" s="201"/>
      <c r="I122" s="202"/>
      <c r="J122" s="262"/>
      <c r="K122" s="262"/>
    </row>
    <row r="123" spans="1:11" s="15" customFormat="1" ht="15" customHeight="1">
      <c r="A123" s="14"/>
      <c r="C123" s="16"/>
      <c r="D123" s="16"/>
      <c r="E123" s="16"/>
      <c r="F123" s="18"/>
      <c r="G123" s="202"/>
      <c r="H123" s="201"/>
      <c r="I123" s="202"/>
      <c r="J123" s="262"/>
      <c r="K123" s="262"/>
    </row>
    <row r="124" spans="1:11" s="15" customFormat="1" ht="15" customHeight="1">
      <c r="A124" s="14"/>
      <c r="C124" s="16"/>
      <c r="D124" s="16"/>
      <c r="E124" s="16"/>
      <c r="F124" s="18"/>
      <c r="G124" s="202"/>
      <c r="H124" s="201"/>
      <c r="I124" s="202"/>
      <c r="J124" s="262"/>
      <c r="K124" s="262"/>
    </row>
    <row r="125" spans="1:11" s="15" customFormat="1" ht="15" customHeight="1">
      <c r="A125" s="14"/>
      <c r="C125" s="16"/>
      <c r="D125" s="16"/>
      <c r="E125" s="16"/>
      <c r="F125" s="18"/>
      <c r="G125" s="202"/>
      <c r="H125" s="201"/>
      <c r="I125" s="202"/>
      <c r="J125" s="262"/>
      <c r="K125" s="262"/>
    </row>
    <row r="126" spans="1:11" s="15" customFormat="1" ht="15" customHeight="1">
      <c r="A126" s="14"/>
      <c r="C126" s="16"/>
      <c r="D126" s="16"/>
      <c r="E126" s="16"/>
      <c r="F126" s="18"/>
      <c r="G126" s="202"/>
      <c r="H126" s="201"/>
      <c r="I126" s="202"/>
      <c r="J126" s="262"/>
      <c r="K126" s="262"/>
    </row>
    <row r="127" spans="1:11" s="15" customFormat="1" ht="15" customHeight="1">
      <c r="A127" s="14"/>
      <c r="C127" s="16"/>
      <c r="D127" s="16"/>
      <c r="E127" s="16"/>
      <c r="F127" s="18"/>
      <c r="G127" s="202"/>
      <c r="H127" s="201"/>
      <c r="I127" s="202"/>
      <c r="J127" s="262"/>
      <c r="K127" s="262"/>
    </row>
    <row r="128" spans="1:11" s="15" customFormat="1" ht="15" customHeight="1">
      <c r="A128" s="14"/>
      <c r="C128" s="16"/>
      <c r="D128" s="16"/>
      <c r="E128" s="16"/>
      <c r="F128" s="18"/>
      <c r="G128" s="202"/>
      <c r="H128" s="201"/>
      <c r="I128" s="202"/>
      <c r="J128" s="262"/>
      <c r="K128" s="262"/>
    </row>
    <row r="129" spans="1:11" s="15" customFormat="1" ht="15" customHeight="1">
      <c r="A129" s="14"/>
      <c r="C129" s="16"/>
      <c r="D129" s="16"/>
      <c r="E129" s="16"/>
      <c r="F129" s="18"/>
      <c r="G129" s="202"/>
      <c r="H129" s="201"/>
      <c r="I129" s="202"/>
      <c r="J129" s="262"/>
      <c r="K129" s="262"/>
    </row>
    <row r="130" spans="1:11" s="15" customFormat="1" ht="15" customHeight="1">
      <c r="A130" s="14"/>
      <c r="C130" s="16"/>
      <c r="D130" s="16"/>
      <c r="E130" s="16"/>
      <c r="F130" s="18"/>
      <c r="G130" s="202"/>
      <c r="H130" s="201"/>
      <c r="I130" s="202"/>
      <c r="J130" s="262"/>
      <c r="K130" s="262"/>
    </row>
    <row r="131" spans="1:11" s="15" customFormat="1" ht="15" customHeight="1">
      <c r="A131" s="14"/>
      <c r="C131" s="16"/>
      <c r="D131" s="16"/>
      <c r="E131" s="16"/>
      <c r="F131" s="18"/>
      <c r="G131" s="202"/>
      <c r="H131" s="201"/>
      <c r="I131" s="202"/>
      <c r="J131" s="262"/>
      <c r="K131" s="262"/>
    </row>
    <row r="132" spans="1:11" s="15" customFormat="1" ht="15" customHeight="1">
      <c r="A132" s="14"/>
      <c r="C132" s="16"/>
      <c r="D132" s="16"/>
      <c r="E132" s="16"/>
      <c r="F132" s="18"/>
      <c r="G132" s="202"/>
      <c r="H132" s="201"/>
      <c r="I132" s="202"/>
      <c r="J132" s="262"/>
      <c r="K132" s="262"/>
    </row>
    <row r="133" spans="1:11" s="15" customFormat="1" ht="15" customHeight="1">
      <c r="A133" s="14"/>
      <c r="C133" s="16"/>
      <c r="D133" s="16"/>
      <c r="E133" s="16"/>
      <c r="F133" s="18"/>
      <c r="G133" s="202"/>
      <c r="H133" s="201"/>
      <c r="I133" s="202"/>
      <c r="J133" s="262"/>
      <c r="K133" s="262"/>
    </row>
    <row r="134" spans="1:11" s="15" customFormat="1" ht="15" customHeight="1">
      <c r="A134" s="14"/>
      <c r="C134" s="16"/>
      <c r="D134" s="16"/>
      <c r="E134" s="16"/>
      <c r="F134" s="18"/>
      <c r="G134" s="202"/>
      <c r="H134" s="201"/>
      <c r="I134" s="202"/>
      <c r="J134" s="262"/>
      <c r="K134" s="262"/>
    </row>
    <row r="135" spans="1:11" s="15" customFormat="1" ht="15" customHeight="1">
      <c r="A135" s="14"/>
      <c r="C135" s="16"/>
      <c r="D135" s="16"/>
      <c r="E135" s="16"/>
      <c r="F135" s="18"/>
      <c r="G135" s="202"/>
      <c r="H135" s="201"/>
      <c r="I135" s="202"/>
      <c r="J135" s="262"/>
      <c r="K135" s="262"/>
    </row>
    <row r="136" spans="1:11" s="15" customFormat="1" ht="15" customHeight="1">
      <c r="A136" s="14"/>
      <c r="C136" s="16"/>
      <c r="D136" s="16"/>
      <c r="E136" s="16"/>
      <c r="F136" s="18"/>
      <c r="G136" s="202"/>
      <c r="H136" s="201"/>
      <c r="I136" s="202"/>
      <c r="J136" s="262"/>
      <c r="K136" s="262"/>
    </row>
    <row r="137" spans="1:11" s="15" customFormat="1" ht="15" customHeight="1">
      <c r="A137" s="14"/>
      <c r="C137" s="16"/>
      <c r="D137" s="16"/>
      <c r="E137" s="16"/>
      <c r="F137" s="18"/>
      <c r="G137" s="202"/>
      <c r="H137" s="201"/>
      <c r="I137" s="202"/>
      <c r="J137" s="262"/>
      <c r="K137" s="262"/>
    </row>
    <row r="138" spans="1:11" s="15" customFormat="1" ht="15" customHeight="1">
      <c r="A138" s="14"/>
      <c r="C138" s="16"/>
      <c r="D138" s="16"/>
      <c r="E138" s="16"/>
      <c r="F138" s="18"/>
      <c r="G138" s="202"/>
      <c r="H138" s="201"/>
      <c r="I138" s="202"/>
      <c r="J138" s="262"/>
      <c r="K138" s="262"/>
    </row>
    <row r="139" spans="1:11" s="15" customFormat="1" ht="15" customHeight="1">
      <c r="A139" s="14"/>
      <c r="C139" s="16"/>
      <c r="D139" s="16"/>
      <c r="E139" s="16"/>
      <c r="F139" s="18"/>
      <c r="G139" s="202"/>
      <c r="H139" s="201"/>
      <c r="I139" s="202"/>
      <c r="J139" s="262"/>
      <c r="K139" s="262"/>
    </row>
    <row r="140" spans="1:11" s="15" customFormat="1" ht="15" customHeight="1">
      <c r="A140" s="14"/>
      <c r="C140" s="16"/>
      <c r="D140" s="16"/>
      <c r="E140" s="16"/>
      <c r="F140" s="18"/>
      <c r="G140" s="202"/>
      <c r="H140" s="201"/>
      <c r="I140" s="202"/>
      <c r="J140" s="262"/>
      <c r="K140" s="262"/>
    </row>
    <row r="141" spans="1:11" s="15" customFormat="1" ht="15" customHeight="1">
      <c r="A141" s="14"/>
      <c r="C141" s="16"/>
      <c r="D141" s="16"/>
      <c r="E141" s="16"/>
      <c r="F141" s="18"/>
      <c r="G141" s="202"/>
      <c r="H141" s="201"/>
      <c r="I141" s="202"/>
      <c r="J141" s="262"/>
      <c r="K141" s="262"/>
    </row>
    <row r="142" spans="1:11" s="15" customFormat="1" ht="15" customHeight="1">
      <c r="A142" s="14"/>
      <c r="C142" s="16"/>
      <c r="D142" s="16"/>
      <c r="E142" s="16"/>
      <c r="F142" s="18"/>
      <c r="G142" s="202"/>
      <c r="H142" s="201"/>
      <c r="I142" s="202"/>
      <c r="J142" s="262"/>
      <c r="K142" s="262"/>
    </row>
    <row r="143" spans="1:11" s="15" customFormat="1" ht="15" customHeight="1">
      <c r="A143" s="14"/>
      <c r="C143" s="16"/>
      <c r="D143" s="16"/>
      <c r="E143" s="16"/>
      <c r="F143" s="18"/>
      <c r="G143" s="202"/>
      <c r="H143" s="201"/>
      <c r="I143" s="202"/>
      <c r="J143" s="262"/>
      <c r="K143" s="262"/>
    </row>
    <row r="144" spans="1:11" s="15" customFormat="1" ht="15" customHeight="1">
      <c r="A144" s="14"/>
      <c r="C144" s="16"/>
      <c r="D144" s="16"/>
      <c r="E144" s="16"/>
      <c r="F144" s="18"/>
      <c r="G144" s="202"/>
      <c r="H144" s="201"/>
      <c r="I144" s="202"/>
      <c r="J144" s="262"/>
      <c r="K144" s="262"/>
    </row>
    <row r="145" spans="1:11" s="15" customFormat="1" ht="15" customHeight="1">
      <c r="A145" s="14"/>
      <c r="C145" s="16"/>
      <c r="D145" s="16"/>
      <c r="E145" s="16"/>
      <c r="F145" s="18"/>
      <c r="G145" s="202"/>
      <c r="H145" s="201"/>
      <c r="I145" s="202"/>
      <c r="J145" s="262"/>
      <c r="K145" s="262"/>
    </row>
    <row r="146" spans="1:11" s="15" customFormat="1" ht="15" customHeight="1">
      <c r="A146" s="14"/>
      <c r="C146" s="16"/>
      <c r="D146" s="16"/>
      <c r="E146" s="16"/>
      <c r="F146" s="18"/>
      <c r="G146" s="202"/>
      <c r="H146" s="201"/>
      <c r="I146" s="202"/>
      <c r="J146" s="262"/>
      <c r="K146" s="262"/>
    </row>
    <row r="147" spans="1:11" s="15" customFormat="1" ht="15" customHeight="1">
      <c r="A147" s="14"/>
      <c r="C147" s="16"/>
      <c r="D147" s="16"/>
      <c r="E147" s="16"/>
      <c r="F147" s="18"/>
      <c r="G147" s="202"/>
      <c r="H147" s="201"/>
      <c r="I147" s="202"/>
      <c r="J147" s="262"/>
      <c r="K147" s="262"/>
    </row>
    <row r="148" spans="1:11" s="15" customFormat="1" ht="15" customHeight="1">
      <c r="A148" s="14"/>
      <c r="C148" s="16"/>
      <c r="D148" s="16"/>
      <c r="E148" s="16"/>
      <c r="F148" s="18"/>
      <c r="G148" s="202"/>
      <c r="H148" s="201"/>
      <c r="I148" s="202"/>
      <c r="J148" s="262"/>
      <c r="K148" s="262"/>
    </row>
    <row r="149" spans="1:11" s="15" customFormat="1" ht="15" customHeight="1">
      <c r="A149" s="14"/>
      <c r="C149" s="16"/>
      <c r="D149" s="16"/>
      <c r="E149" s="16"/>
      <c r="F149" s="18"/>
      <c r="G149" s="202"/>
      <c r="H149" s="201"/>
      <c r="I149" s="202"/>
      <c r="J149" s="262"/>
      <c r="K149" s="262"/>
    </row>
    <row r="150" spans="1:11" s="15" customFormat="1" ht="15" customHeight="1">
      <c r="A150" s="14"/>
      <c r="C150" s="16"/>
      <c r="D150" s="16"/>
      <c r="E150" s="16"/>
      <c r="F150" s="18"/>
      <c r="G150" s="202"/>
      <c r="H150" s="201"/>
      <c r="I150" s="202"/>
      <c r="J150" s="262"/>
      <c r="K150" s="262"/>
    </row>
    <row r="151" spans="1:11" s="15" customFormat="1" ht="15" customHeight="1">
      <c r="A151" s="14"/>
      <c r="C151" s="16"/>
      <c r="D151" s="16"/>
      <c r="E151" s="16"/>
      <c r="F151" s="18"/>
      <c r="G151" s="202"/>
      <c r="H151" s="201"/>
      <c r="I151" s="202"/>
      <c r="J151" s="262"/>
      <c r="K151" s="262"/>
    </row>
    <row r="152" spans="1:11" s="15" customFormat="1" ht="15" customHeight="1">
      <c r="A152" s="14"/>
      <c r="C152" s="16"/>
      <c r="D152" s="16"/>
      <c r="E152" s="16"/>
      <c r="F152" s="18"/>
      <c r="G152" s="202"/>
      <c r="H152" s="201"/>
      <c r="I152" s="202"/>
      <c r="J152" s="262"/>
      <c r="K152" s="262"/>
    </row>
    <row r="153" spans="1:11" s="15" customFormat="1" ht="15" customHeight="1">
      <c r="A153" s="14"/>
      <c r="C153" s="16"/>
      <c r="D153" s="16"/>
      <c r="E153" s="16"/>
      <c r="F153" s="18"/>
      <c r="G153" s="202"/>
      <c r="H153" s="201"/>
      <c r="I153" s="202"/>
      <c r="J153" s="262"/>
      <c r="K153" s="262"/>
    </row>
    <row r="154" spans="1:11" s="15" customFormat="1" ht="15" customHeight="1">
      <c r="A154" s="14"/>
      <c r="C154" s="16"/>
      <c r="D154" s="16"/>
      <c r="E154" s="16"/>
      <c r="F154" s="18"/>
      <c r="G154" s="202"/>
      <c r="H154" s="201"/>
      <c r="I154" s="202"/>
      <c r="J154" s="262"/>
      <c r="K154" s="262"/>
    </row>
    <row r="155" spans="1:11" s="15" customFormat="1" ht="15" customHeight="1">
      <c r="A155" s="14"/>
      <c r="C155" s="16"/>
      <c r="D155" s="16"/>
      <c r="E155" s="16"/>
      <c r="F155" s="18"/>
      <c r="G155" s="202"/>
      <c r="H155" s="201"/>
      <c r="I155" s="202"/>
      <c r="J155" s="262"/>
      <c r="K155" s="262"/>
    </row>
    <row r="156" spans="1:11" s="15" customFormat="1" ht="15" customHeight="1">
      <c r="A156" s="14"/>
      <c r="C156" s="16"/>
      <c r="D156" s="16"/>
      <c r="E156" s="16"/>
      <c r="F156" s="18"/>
      <c r="G156" s="202"/>
      <c r="H156" s="201"/>
      <c r="I156" s="202"/>
      <c r="J156" s="262"/>
      <c r="K156" s="262"/>
    </row>
    <row r="157" spans="1:11" s="15" customFormat="1" ht="15" customHeight="1">
      <c r="A157" s="14"/>
      <c r="C157" s="16"/>
      <c r="D157" s="16"/>
      <c r="E157" s="16"/>
      <c r="F157" s="18"/>
      <c r="G157" s="202"/>
      <c r="H157" s="201"/>
      <c r="I157" s="202"/>
      <c r="J157" s="262"/>
      <c r="K157" s="262"/>
    </row>
    <row r="158" spans="1:11" s="15" customFormat="1" ht="15" customHeight="1">
      <c r="A158" s="14"/>
      <c r="C158" s="16"/>
      <c r="D158" s="16"/>
      <c r="E158" s="16"/>
      <c r="F158" s="18"/>
      <c r="G158" s="202"/>
      <c r="H158" s="201"/>
      <c r="I158" s="202"/>
      <c r="J158" s="262"/>
      <c r="K158" s="262"/>
    </row>
    <row r="159" spans="1:11" s="15" customFormat="1" ht="15" customHeight="1">
      <c r="A159" s="14"/>
      <c r="C159" s="16"/>
      <c r="D159" s="16"/>
      <c r="E159" s="16"/>
      <c r="F159" s="18"/>
      <c r="G159" s="202"/>
      <c r="H159" s="201"/>
      <c r="I159" s="202"/>
      <c r="J159" s="262"/>
      <c r="K159" s="262"/>
    </row>
    <row r="160" spans="1:11" s="15" customFormat="1" ht="15" customHeight="1">
      <c r="A160" s="14"/>
      <c r="C160" s="16"/>
      <c r="D160" s="16"/>
      <c r="E160" s="16"/>
      <c r="F160" s="18"/>
      <c r="G160" s="202"/>
      <c r="H160" s="201"/>
      <c r="I160" s="202"/>
      <c r="J160" s="262"/>
      <c r="K160" s="262"/>
    </row>
    <row r="161" spans="1:11" s="15" customFormat="1" ht="15" customHeight="1">
      <c r="A161" s="14"/>
      <c r="C161" s="16"/>
      <c r="D161" s="16"/>
      <c r="E161" s="16"/>
      <c r="F161" s="18"/>
      <c r="G161" s="202"/>
      <c r="H161" s="201"/>
      <c r="I161" s="202"/>
      <c r="J161" s="262"/>
      <c r="K161" s="262"/>
    </row>
    <row r="162" spans="1:11" s="15" customFormat="1" ht="15" customHeight="1">
      <c r="A162" s="14"/>
      <c r="C162" s="16"/>
      <c r="D162" s="16"/>
      <c r="E162" s="16"/>
      <c r="F162" s="18"/>
      <c r="G162" s="202"/>
      <c r="H162" s="201"/>
      <c r="I162" s="202"/>
      <c r="J162" s="262"/>
      <c r="K162" s="262"/>
    </row>
    <row r="163" spans="1:11" s="15" customFormat="1" ht="15" customHeight="1">
      <c r="A163" s="14"/>
      <c r="C163" s="16"/>
      <c r="D163" s="16"/>
      <c r="E163" s="16"/>
      <c r="F163" s="18"/>
      <c r="G163" s="202"/>
      <c r="H163" s="201"/>
      <c r="I163" s="202"/>
      <c r="J163" s="262"/>
      <c r="K163" s="262"/>
    </row>
    <row r="164" spans="1:11" s="15" customFormat="1" ht="15" customHeight="1">
      <c r="A164" s="14"/>
      <c r="C164" s="16"/>
      <c r="D164" s="16"/>
      <c r="E164" s="16"/>
      <c r="F164" s="18"/>
      <c r="G164" s="202"/>
      <c r="H164" s="201"/>
      <c r="I164" s="202"/>
      <c r="J164" s="262"/>
      <c r="K164" s="262"/>
    </row>
    <row r="165" spans="1:11" s="15" customFormat="1" ht="15" customHeight="1">
      <c r="A165" s="14"/>
      <c r="C165" s="16"/>
      <c r="D165" s="16"/>
      <c r="E165" s="16"/>
      <c r="F165" s="18"/>
      <c r="G165" s="202"/>
      <c r="H165" s="201"/>
      <c r="I165" s="202"/>
      <c r="J165" s="262"/>
      <c r="K165" s="262"/>
    </row>
    <row r="166" spans="1:11" ht="15" customHeight="1"/>
    <row r="167" spans="1:11" ht="15" customHeight="1"/>
    <row r="168" spans="1:11" ht="15" customHeight="1"/>
    <row r="169" spans="1:11" ht="15" customHeight="1"/>
    <row r="170" spans="1:11" ht="15" customHeight="1"/>
    <row r="171" spans="1:11" ht="15" customHeight="1"/>
    <row r="172" spans="1:11" ht="15" customHeight="1"/>
    <row r="173" spans="1:11" ht="15" customHeight="1"/>
    <row r="174" spans="1:11" ht="15" customHeight="1"/>
    <row r="175" spans="1:11" ht="15" customHeight="1"/>
    <row r="176" spans="1:11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</sheetData>
  <mergeCells count="1">
    <mergeCell ref="A5:E5"/>
  </mergeCells>
  <printOptions horizontalCentered="1"/>
  <pageMargins left="0.5" right="0.5" top="0.5" bottom="1" header="0.3" footer="0.3"/>
  <pageSetup scale="9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2:H111"/>
  <sheetViews>
    <sheetView showGridLines="0" view="pageBreakPreview" zoomScale="115" zoomScaleNormal="100" zoomScaleSheetLayoutView="115" workbookViewId="0">
      <selection activeCell="B13" sqref="B13:B44"/>
    </sheetView>
  </sheetViews>
  <sheetFormatPr defaultColWidth="9.140625" defaultRowHeight="13.15"/>
  <cols>
    <col min="1" max="1" width="5.42578125" style="173" customWidth="1"/>
    <col min="2" max="2" width="63.7109375" style="174" customWidth="1"/>
    <col min="3" max="3" width="2.85546875" style="178" customWidth="1"/>
    <col min="4" max="4" width="5.42578125" style="175" customWidth="1"/>
    <col min="5" max="5" width="16" style="176" customWidth="1"/>
    <col min="6" max="6" width="13.5703125" style="177" customWidth="1"/>
    <col min="7" max="7" width="13.28515625" style="177" customWidth="1"/>
    <col min="8" max="8" width="16.7109375" style="174" customWidth="1"/>
    <col min="9" max="16384" width="9.140625" style="174"/>
  </cols>
  <sheetData>
    <row r="2" spans="1:8" s="122" customFormat="1" ht="15" customHeight="1">
      <c r="A2" s="115"/>
      <c r="B2" s="116"/>
      <c r="C2" s="117"/>
      <c r="D2" s="118"/>
      <c r="E2" s="119"/>
      <c r="F2" s="120"/>
      <c r="G2" s="120"/>
      <c r="H2" s="121"/>
    </row>
    <row r="3" spans="1:8" s="122" customFormat="1" ht="15" customHeight="1">
      <c r="A3" s="463" t="s">
        <v>11</v>
      </c>
      <c r="B3" s="464"/>
      <c r="C3" s="464"/>
      <c r="D3" s="464"/>
      <c r="E3" s="464"/>
      <c r="F3" s="464"/>
      <c r="G3" s="464"/>
      <c r="H3" s="465"/>
    </row>
    <row r="4" spans="1:8" s="122" customFormat="1" ht="15" customHeight="1">
      <c r="A4" s="123"/>
      <c r="C4" s="124"/>
      <c r="D4" s="125"/>
      <c r="E4" s="126"/>
      <c r="F4" s="127"/>
      <c r="G4" s="127"/>
      <c r="H4" s="128"/>
    </row>
    <row r="5" spans="1:8" s="122" customFormat="1" ht="12.75" customHeight="1">
      <c r="A5" s="129"/>
      <c r="B5" s="130"/>
      <c r="C5" s="131"/>
      <c r="D5" s="132"/>
      <c r="E5" s="133"/>
      <c r="F5" s="134"/>
      <c r="G5" s="466">
        <v>41541</v>
      </c>
      <c r="H5" s="467"/>
    </row>
    <row r="6" spans="1:8" s="122" customFormat="1" ht="6.75" customHeight="1">
      <c r="A6" s="135"/>
      <c r="B6" s="136"/>
      <c r="C6" s="137"/>
      <c r="D6" s="138"/>
      <c r="E6" s="139"/>
      <c r="F6" s="140"/>
      <c r="G6" s="140"/>
      <c r="H6" s="141"/>
    </row>
    <row r="7" spans="1:8" s="143" customFormat="1" ht="15" customHeight="1">
      <c r="A7" s="142"/>
      <c r="C7" s="144"/>
      <c r="D7" s="145"/>
      <c r="E7" s="146"/>
      <c r="F7" s="147"/>
      <c r="G7" s="147"/>
      <c r="H7" s="146"/>
    </row>
    <row r="8" spans="1:8" s="149" customFormat="1" ht="25.5" customHeight="1">
      <c r="A8" s="148">
        <v>1</v>
      </c>
      <c r="B8" s="468" t="s">
        <v>12</v>
      </c>
      <c r="C8" s="468"/>
      <c r="D8" s="468"/>
      <c r="E8" s="468"/>
      <c r="F8" s="468"/>
      <c r="G8" s="468"/>
      <c r="H8" s="468"/>
    </row>
    <row r="9" spans="1:8" s="149" customFormat="1" ht="4.5" customHeight="1">
      <c r="A9" s="150"/>
      <c r="B9" s="151"/>
      <c r="C9" s="152"/>
      <c r="D9" s="153"/>
      <c r="E9" s="154"/>
      <c r="F9" s="155"/>
      <c r="G9" s="156"/>
      <c r="H9" s="157"/>
    </row>
    <row r="10" spans="1:8" s="159" customFormat="1" ht="4.5" customHeight="1">
      <c r="A10" s="158"/>
      <c r="C10" s="160"/>
      <c r="D10" s="161"/>
      <c r="E10" s="162"/>
      <c r="F10" s="163"/>
      <c r="G10" s="163"/>
      <c r="H10" s="162"/>
    </row>
    <row r="11" spans="1:8" s="159" customFormat="1" ht="17.25" customHeight="1">
      <c r="A11" s="158"/>
      <c r="B11" s="159" t="s">
        <v>13</v>
      </c>
      <c r="C11" s="160"/>
      <c r="D11" s="161"/>
      <c r="E11" s="162"/>
      <c r="F11" s="163"/>
      <c r="G11" s="163"/>
      <c r="H11" s="162"/>
    </row>
    <row r="12" spans="1:8" s="159" customFormat="1" ht="4.5" customHeight="1">
      <c r="A12" s="158"/>
      <c r="C12" s="160"/>
      <c r="D12" s="161"/>
      <c r="E12" s="162"/>
      <c r="F12" s="163"/>
      <c r="G12" s="163"/>
      <c r="H12" s="162"/>
    </row>
    <row r="13" spans="1:8" s="159" customFormat="1" ht="15" customHeight="1">
      <c r="A13" s="161">
        <v>1.01</v>
      </c>
      <c r="B13" s="164" t="s">
        <v>14</v>
      </c>
      <c r="D13" s="158">
        <f>A38+0.01</f>
        <v>1.2700000000000002</v>
      </c>
      <c r="E13" s="164"/>
      <c r="F13" s="163"/>
      <c r="G13" s="163"/>
      <c r="H13" s="162"/>
    </row>
    <row r="14" spans="1:8" s="159" customFormat="1" ht="15" customHeight="1">
      <c r="A14" s="158">
        <f>A13+0.01</f>
        <v>1.02</v>
      </c>
      <c r="B14" s="164" t="s">
        <v>15</v>
      </c>
      <c r="D14" s="158">
        <f t="shared" ref="D14:D34" si="0">D13+0.01</f>
        <v>1.2800000000000002</v>
      </c>
      <c r="E14" s="164"/>
      <c r="F14" s="163"/>
      <c r="G14" s="163"/>
      <c r="H14" s="162"/>
    </row>
    <row r="15" spans="1:8" s="159" customFormat="1" ht="15" customHeight="1">
      <c r="A15" s="158">
        <f t="shared" ref="A15:A34" si="1">A14+0.01</f>
        <v>1.03</v>
      </c>
      <c r="B15" s="164" t="s">
        <v>16</v>
      </c>
      <c r="D15" s="158">
        <f t="shared" si="0"/>
        <v>1.2900000000000003</v>
      </c>
      <c r="E15" s="164"/>
      <c r="F15" s="163"/>
      <c r="G15" s="163"/>
      <c r="H15" s="162"/>
    </row>
    <row r="16" spans="1:8" s="159" customFormat="1" ht="15" customHeight="1">
      <c r="A16" s="158">
        <f t="shared" si="1"/>
        <v>1.04</v>
      </c>
      <c r="B16" s="164" t="s">
        <v>17</v>
      </c>
      <c r="D16" s="158">
        <f t="shared" si="0"/>
        <v>1.3000000000000003</v>
      </c>
      <c r="E16" s="164"/>
      <c r="F16" s="163"/>
      <c r="H16" s="162"/>
    </row>
    <row r="17" spans="1:8" s="159" customFormat="1" ht="15" customHeight="1">
      <c r="A17" s="158">
        <f t="shared" si="1"/>
        <v>1.05</v>
      </c>
      <c r="B17" s="164" t="s">
        <v>18</v>
      </c>
      <c r="D17" s="158">
        <f t="shared" si="0"/>
        <v>1.3100000000000003</v>
      </c>
      <c r="E17" s="164"/>
      <c r="F17" s="163"/>
      <c r="G17" s="163"/>
      <c r="H17" s="162"/>
    </row>
    <row r="18" spans="1:8" s="159" customFormat="1" ht="15" customHeight="1">
      <c r="A18" s="158">
        <f t="shared" si="1"/>
        <v>1.06</v>
      </c>
      <c r="B18" s="164" t="s">
        <v>19</v>
      </c>
      <c r="D18" s="158">
        <f t="shared" si="0"/>
        <v>1.3200000000000003</v>
      </c>
      <c r="F18" s="163"/>
      <c r="G18" s="163"/>
      <c r="H18" s="162"/>
    </row>
    <row r="19" spans="1:8" s="159" customFormat="1" ht="15" customHeight="1">
      <c r="A19" s="158">
        <f t="shared" si="1"/>
        <v>1.07</v>
      </c>
      <c r="B19" s="164" t="s">
        <v>20</v>
      </c>
      <c r="D19" s="158">
        <f t="shared" si="0"/>
        <v>1.3300000000000003</v>
      </c>
      <c r="F19" s="163"/>
      <c r="G19" s="163"/>
      <c r="H19" s="162"/>
    </row>
    <row r="20" spans="1:8" s="159" customFormat="1" ht="15" customHeight="1">
      <c r="A20" s="158">
        <f t="shared" si="1"/>
        <v>1.08</v>
      </c>
      <c r="B20" s="164" t="s">
        <v>21</v>
      </c>
      <c r="D20" s="158">
        <f t="shared" si="0"/>
        <v>1.3400000000000003</v>
      </c>
      <c r="F20" s="163"/>
      <c r="G20" s="163"/>
      <c r="H20" s="162"/>
    </row>
    <row r="21" spans="1:8" s="159" customFormat="1" ht="15" customHeight="1">
      <c r="A21" s="158">
        <f>A20+0.01</f>
        <v>1.0900000000000001</v>
      </c>
      <c r="B21" s="164" t="s">
        <v>22</v>
      </c>
      <c r="D21" s="158">
        <f t="shared" si="0"/>
        <v>1.3500000000000003</v>
      </c>
      <c r="F21" s="163"/>
      <c r="G21" s="163"/>
      <c r="H21" s="162"/>
    </row>
    <row r="22" spans="1:8" s="159" customFormat="1" ht="15" customHeight="1">
      <c r="A22" s="158">
        <f t="shared" si="1"/>
        <v>1.1000000000000001</v>
      </c>
      <c r="B22" s="164" t="s">
        <v>23</v>
      </c>
      <c r="D22" s="158">
        <f t="shared" si="0"/>
        <v>1.3600000000000003</v>
      </c>
      <c r="F22" s="163"/>
      <c r="G22" s="163"/>
      <c r="H22" s="162"/>
    </row>
    <row r="23" spans="1:8" s="159" customFormat="1" ht="15" customHeight="1">
      <c r="A23" s="158">
        <f t="shared" si="1"/>
        <v>1.1100000000000001</v>
      </c>
      <c r="B23" s="164" t="s">
        <v>24</v>
      </c>
      <c r="D23" s="158">
        <f t="shared" si="0"/>
        <v>1.3700000000000003</v>
      </c>
      <c r="F23" s="163"/>
      <c r="G23" s="163"/>
      <c r="H23" s="162"/>
    </row>
    <row r="24" spans="1:8" s="159" customFormat="1" ht="15" customHeight="1">
      <c r="A24" s="158">
        <f t="shared" si="1"/>
        <v>1.1200000000000001</v>
      </c>
      <c r="B24" s="164" t="s">
        <v>25</v>
      </c>
      <c r="D24" s="158">
        <f t="shared" si="0"/>
        <v>1.3800000000000003</v>
      </c>
      <c r="F24" s="163"/>
      <c r="G24" s="163"/>
      <c r="H24" s="162"/>
    </row>
    <row r="25" spans="1:8" s="159" customFormat="1" ht="15" customHeight="1">
      <c r="A25" s="158">
        <f t="shared" si="1"/>
        <v>1.1300000000000001</v>
      </c>
      <c r="B25" s="164" t="s">
        <v>26</v>
      </c>
      <c r="C25" s="162"/>
      <c r="D25" s="158">
        <f t="shared" si="0"/>
        <v>1.3900000000000003</v>
      </c>
      <c r="F25" s="163"/>
      <c r="G25" s="163"/>
      <c r="H25" s="162"/>
    </row>
    <row r="26" spans="1:8" s="159" customFormat="1" ht="15" customHeight="1">
      <c r="A26" s="158">
        <f t="shared" si="1"/>
        <v>1.1400000000000001</v>
      </c>
      <c r="B26" s="165" t="s">
        <v>27</v>
      </c>
      <c r="C26" s="162"/>
      <c r="D26" s="158">
        <f t="shared" si="0"/>
        <v>1.4000000000000004</v>
      </c>
      <c r="F26" s="163"/>
      <c r="G26" s="163"/>
      <c r="H26" s="162"/>
    </row>
    <row r="27" spans="1:8" s="159" customFormat="1" ht="15" customHeight="1">
      <c r="A27" s="158">
        <f t="shared" si="1"/>
        <v>1.1500000000000001</v>
      </c>
      <c r="B27" s="164" t="s">
        <v>28</v>
      </c>
      <c r="C27" s="162"/>
      <c r="D27" s="158">
        <f t="shared" si="0"/>
        <v>1.4100000000000004</v>
      </c>
      <c r="F27" s="163"/>
      <c r="G27" s="163"/>
      <c r="H27" s="162"/>
    </row>
    <row r="28" spans="1:8" s="159" customFormat="1" ht="15" customHeight="1">
      <c r="A28" s="158">
        <f t="shared" si="1"/>
        <v>1.1600000000000001</v>
      </c>
      <c r="B28" s="164" t="s">
        <v>29</v>
      </c>
      <c r="C28" s="162"/>
      <c r="D28" s="158">
        <f t="shared" si="0"/>
        <v>1.4200000000000004</v>
      </c>
      <c r="F28" s="163"/>
      <c r="G28" s="163"/>
      <c r="H28" s="162"/>
    </row>
    <row r="29" spans="1:8" s="159" customFormat="1" ht="15" customHeight="1">
      <c r="A29" s="158">
        <f t="shared" si="1"/>
        <v>1.1700000000000002</v>
      </c>
      <c r="B29" s="164" t="s">
        <v>30</v>
      </c>
      <c r="C29" s="162"/>
      <c r="D29" s="158">
        <f t="shared" si="0"/>
        <v>1.4300000000000004</v>
      </c>
      <c r="E29" s="164"/>
      <c r="F29" s="163"/>
      <c r="G29" s="163"/>
      <c r="H29" s="162"/>
    </row>
    <row r="30" spans="1:8" s="159" customFormat="1" ht="15" customHeight="1">
      <c r="A30" s="158">
        <f t="shared" si="1"/>
        <v>1.1800000000000002</v>
      </c>
      <c r="B30" s="164" t="s">
        <v>31</v>
      </c>
      <c r="C30" s="162"/>
      <c r="D30" s="158">
        <f t="shared" si="0"/>
        <v>1.4400000000000004</v>
      </c>
      <c r="E30" s="164"/>
      <c r="F30" s="163"/>
      <c r="G30" s="163"/>
      <c r="H30" s="162"/>
    </row>
    <row r="31" spans="1:8" s="159" customFormat="1" ht="15" customHeight="1">
      <c r="A31" s="158">
        <f t="shared" si="1"/>
        <v>1.1900000000000002</v>
      </c>
      <c r="B31" s="165" t="s">
        <v>32</v>
      </c>
      <c r="C31" s="162"/>
      <c r="D31" s="158">
        <f t="shared" si="0"/>
        <v>1.4500000000000004</v>
      </c>
      <c r="E31" s="164"/>
      <c r="F31" s="163"/>
      <c r="G31" s="163"/>
      <c r="H31" s="162"/>
    </row>
    <row r="32" spans="1:8" s="159" customFormat="1" ht="15" customHeight="1">
      <c r="A32" s="158">
        <f t="shared" si="1"/>
        <v>1.2000000000000002</v>
      </c>
      <c r="B32" s="164" t="s">
        <v>33</v>
      </c>
      <c r="C32" s="162"/>
      <c r="D32" s="158">
        <f t="shared" si="0"/>
        <v>1.4600000000000004</v>
      </c>
      <c r="E32" s="164"/>
      <c r="F32" s="163"/>
      <c r="G32" s="163"/>
      <c r="H32" s="162"/>
    </row>
    <row r="33" spans="1:8" s="159" customFormat="1" ht="15" customHeight="1">
      <c r="A33" s="158">
        <f t="shared" si="1"/>
        <v>1.2100000000000002</v>
      </c>
      <c r="B33" s="164" t="s">
        <v>34</v>
      </c>
      <c r="C33" s="162"/>
      <c r="D33" s="158">
        <f t="shared" si="0"/>
        <v>1.4700000000000004</v>
      </c>
      <c r="E33" s="164"/>
      <c r="F33" s="163"/>
      <c r="G33" s="163"/>
      <c r="H33" s="162"/>
    </row>
    <row r="34" spans="1:8" s="159" customFormat="1" ht="15" customHeight="1">
      <c r="A34" s="158">
        <f t="shared" si="1"/>
        <v>1.2200000000000002</v>
      </c>
      <c r="B34" s="164" t="s">
        <v>35</v>
      </c>
      <c r="C34" s="162"/>
      <c r="D34" s="158">
        <f t="shared" si="0"/>
        <v>1.4800000000000004</v>
      </c>
      <c r="E34" s="164"/>
      <c r="F34" s="163"/>
      <c r="G34" s="163"/>
      <c r="H34" s="162"/>
    </row>
    <row r="35" spans="1:8" s="159" customFormat="1" ht="15" customHeight="1">
      <c r="A35" s="158">
        <f>A34+0.01</f>
        <v>1.2300000000000002</v>
      </c>
      <c r="B35" s="164" t="s">
        <v>36</v>
      </c>
      <c r="C35" s="162"/>
      <c r="D35" s="158"/>
      <c r="F35" s="163"/>
      <c r="G35" s="163"/>
      <c r="H35" s="162"/>
    </row>
    <row r="36" spans="1:8" s="159" customFormat="1" ht="15" customHeight="1">
      <c r="A36" s="158">
        <f>A35+0.01</f>
        <v>1.2400000000000002</v>
      </c>
      <c r="B36" s="164" t="s">
        <v>37</v>
      </c>
      <c r="C36" s="162"/>
      <c r="D36" s="158"/>
      <c r="F36" s="163"/>
      <c r="G36" s="163"/>
      <c r="H36" s="162"/>
    </row>
    <row r="37" spans="1:8" s="159" customFormat="1" ht="15" customHeight="1">
      <c r="A37" s="158">
        <f>A36+0.01</f>
        <v>1.2500000000000002</v>
      </c>
      <c r="B37" s="164" t="s">
        <v>38</v>
      </c>
      <c r="C37" s="163"/>
      <c r="D37" s="158"/>
      <c r="E37" s="164"/>
      <c r="F37" s="163"/>
      <c r="H37" s="162"/>
    </row>
    <row r="38" spans="1:8" s="159" customFormat="1" ht="15" customHeight="1">
      <c r="A38" s="158">
        <f>A37+0.01</f>
        <v>1.2600000000000002</v>
      </c>
      <c r="B38" s="164" t="s">
        <v>39</v>
      </c>
      <c r="C38" s="158"/>
      <c r="D38" s="164"/>
      <c r="E38" s="162"/>
      <c r="F38" s="163"/>
      <c r="G38" s="163"/>
      <c r="H38" s="162"/>
    </row>
    <row r="39" spans="1:8" s="159" customFormat="1" ht="15" customHeight="1">
      <c r="B39" s="164" t="s">
        <v>40</v>
      </c>
      <c r="C39" s="158"/>
      <c r="F39" s="163"/>
      <c r="G39" s="163"/>
      <c r="H39" s="162"/>
    </row>
    <row r="40" spans="1:8" s="159" customFormat="1" ht="15" customHeight="1">
      <c r="B40" s="164" t="s">
        <v>41</v>
      </c>
      <c r="C40" s="160"/>
      <c r="F40" s="163"/>
      <c r="G40" s="163"/>
      <c r="H40" s="162"/>
    </row>
    <row r="41" spans="1:8" s="159" customFormat="1" ht="15" customHeight="1">
      <c r="B41" s="164" t="s">
        <v>42</v>
      </c>
      <c r="F41" s="163"/>
      <c r="G41" s="163"/>
      <c r="H41" s="162"/>
    </row>
    <row r="42" spans="1:8" s="159" customFormat="1" ht="15" customHeight="1">
      <c r="B42" s="164" t="s">
        <v>21</v>
      </c>
      <c r="D42" s="161"/>
      <c r="E42" s="162"/>
      <c r="F42" s="163"/>
      <c r="G42" s="163"/>
      <c r="H42" s="162"/>
    </row>
    <row r="43" spans="1:8" s="159" customFormat="1" ht="15" customHeight="1">
      <c r="B43" s="164" t="s">
        <v>23</v>
      </c>
      <c r="C43" s="160"/>
      <c r="D43" s="161"/>
      <c r="E43" s="162"/>
      <c r="F43" s="163"/>
      <c r="G43" s="163"/>
      <c r="H43" s="162"/>
    </row>
    <row r="44" spans="1:8" s="159" customFormat="1" ht="15" customHeight="1">
      <c r="B44" s="164" t="s">
        <v>43</v>
      </c>
      <c r="C44" s="160"/>
      <c r="D44" s="161"/>
      <c r="E44" s="162"/>
      <c r="F44" s="163"/>
      <c r="G44" s="163"/>
    </row>
    <row r="45" spans="1:8" s="159" customFormat="1" ht="15" customHeight="1">
      <c r="C45" s="160"/>
      <c r="D45" s="161"/>
      <c r="E45" s="162"/>
      <c r="F45" s="163"/>
      <c r="G45" s="163"/>
    </row>
    <row r="46" spans="1:8" s="159" customFormat="1" ht="15" customHeight="1">
      <c r="A46" s="158"/>
      <c r="B46" s="164"/>
      <c r="C46" s="160"/>
      <c r="D46" s="161"/>
      <c r="E46" s="162"/>
      <c r="F46" s="163"/>
      <c r="G46" s="163"/>
    </row>
    <row r="47" spans="1:8" s="159" customFormat="1" ht="15" customHeight="1">
      <c r="A47" s="158"/>
      <c r="B47" s="164"/>
      <c r="C47" s="160"/>
      <c r="D47" s="161"/>
      <c r="E47" s="162"/>
      <c r="F47" s="163"/>
      <c r="G47" s="163"/>
    </row>
    <row r="48" spans="1:8" s="159" customFormat="1" ht="15" customHeight="1">
      <c r="A48" s="158"/>
      <c r="B48" s="164"/>
      <c r="C48" s="160"/>
      <c r="D48" s="161"/>
      <c r="E48" s="162"/>
      <c r="F48" s="163"/>
      <c r="G48" s="163"/>
    </row>
    <row r="49" spans="1:7" s="159" customFormat="1" ht="15" customHeight="1">
      <c r="A49" s="158"/>
      <c r="B49" s="164"/>
      <c r="C49" s="160"/>
      <c r="D49" s="161"/>
      <c r="E49" s="162"/>
      <c r="F49" s="163"/>
      <c r="G49" s="163"/>
    </row>
    <row r="50" spans="1:7" s="159" customFormat="1" ht="15" customHeight="1">
      <c r="A50" s="158"/>
      <c r="B50" s="164"/>
      <c r="C50" s="160"/>
      <c r="D50" s="161"/>
      <c r="E50" s="162"/>
      <c r="F50" s="163"/>
      <c r="G50" s="163"/>
    </row>
    <row r="51" spans="1:7" s="159" customFormat="1" ht="15" customHeight="1">
      <c r="A51" s="158"/>
      <c r="B51" s="164"/>
      <c r="C51" s="160"/>
      <c r="D51" s="161"/>
      <c r="E51" s="162"/>
      <c r="F51" s="163"/>
      <c r="G51" s="163"/>
    </row>
    <row r="52" spans="1:7" s="159" customFormat="1" ht="15" customHeight="1">
      <c r="A52" s="158"/>
      <c r="B52" s="164"/>
      <c r="C52" s="160"/>
      <c r="D52" s="161"/>
      <c r="E52" s="162"/>
      <c r="F52" s="163"/>
      <c r="G52" s="163"/>
    </row>
    <row r="53" spans="1:7" s="159" customFormat="1" ht="15" customHeight="1">
      <c r="A53" s="158"/>
      <c r="B53" s="164"/>
      <c r="C53" s="160"/>
      <c r="D53" s="161"/>
      <c r="E53" s="162"/>
      <c r="F53" s="163"/>
      <c r="G53" s="163"/>
    </row>
    <row r="54" spans="1:7" s="159" customFormat="1" ht="15" customHeight="1">
      <c r="A54" s="158"/>
      <c r="B54" s="164"/>
      <c r="C54" s="160"/>
      <c r="D54" s="161"/>
      <c r="E54" s="162"/>
      <c r="F54" s="163"/>
      <c r="G54" s="163"/>
    </row>
    <row r="55" spans="1:7" s="159" customFormat="1" ht="15" customHeight="1">
      <c r="A55" s="158"/>
      <c r="C55" s="160"/>
      <c r="D55" s="161"/>
      <c r="E55" s="162"/>
      <c r="F55" s="163"/>
      <c r="G55" s="163"/>
    </row>
    <row r="56" spans="1:7" s="159" customFormat="1" ht="15" customHeight="1">
      <c r="A56" s="158"/>
      <c r="C56" s="160"/>
      <c r="D56" s="161"/>
      <c r="E56" s="162"/>
      <c r="F56" s="163"/>
      <c r="G56" s="163"/>
    </row>
    <row r="57" spans="1:7" s="159" customFormat="1" ht="15" customHeight="1">
      <c r="A57" s="158"/>
      <c r="C57" s="160"/>
      <c r="D57" s="161"/>
      <c r="E57" s="162"/>
      <c r="F57" s="163"/>
      <c r="G57" s="163"/>
    </row>
    <row r="58" spans="1:7" s="159" customFormat="1" ht="15" customHeight="1">
      <c r="A58" s="158"/>
      <c r="B58" s="162"/>
      <c r="C58" s="160"/>
      <c r="D58" s="161"/>
      <c r="E58" s="162"/>
      <c r="F58" s="163"/>
      <c r="G58" s="163"/>
    </row>
    <row r="59" spans="1:7" s="159" customFormat="1" ht="15" customHeight="1">
      <c r="A59" s="158"/>
      <c r="B59" s="166"/>
      <c r="C59" s="160"/>
      <c r="D59" s="158"/>
      <c r="E59" s="162"/>
      <c r="F59" s="163"/>
      <c r="G59" s="163"/>
    </row>
    <row r="60" spans="1:7" s="159" customFormat="1" ht="15" customHeight="1">
      <c r="A60" s="158"/>
      <c r="B60" s="164"/>
      <c r="C60" s="158"/>
      <c r="E60" s="162"/>
      <c r="F60" s="163"/>
      <c r="G60" s="163"/>
    </row>
    <row r="61" spans="1:7" s="159" customFormat="1" ht="15" customHeight="1">
      <c r="A61" s="158"/>
      <c r="B61" s="166"/>
      <c r="C61" s="158"/>
      <c r="D61" s="158"/>
      <c r="E61" s="162"/>
      <c r="F61" s="163"/>
      <c r="G61" s="163"/>
    </row>
    <row r="62" spans="1:7" s="159" customFormat="1" ht="15" customHeight="1">
      <c r="A62" s="158"/>
      <c r="B62" s="166"/>
      <c r="C62" s="158"/>
      <c r="E62" s="162"/>
      <c r="F62" s="163"/>
      <c r="G62" s="163"/>
    </row>
    <row r="63" spans="1:7" s="159" customFormat="1" ht="15" customHeight="1">
      <c r="A63" s="158"/>
      <c r="B63" s="164"/>
      <c r="C63" s="158"/>
      <c r="E63" s="162"/>
      <c r="G63" s="163"/>
    </row>
    <row r="64" spans="1:7" s="159" customFormat="1" ht="15" customHeight="1">
      <c r="A64" s="158"/>
      <c r="E64" s="162"/>
      <c r="G64" s="163"/>
    </row>
    <row r="65" spans="1:8" s="159" customFormat="1" ht="15" customHeight="1">
      <c r="A65" s="158"/>
      <c r="B65" s="164"/>
      <c r="F65" s="163"/>
      <c r="G65" s="163"/>
    </row>
    <row r="66" spans="1:8" s="159" customFormat="1" ht="15" customHeight="1">
      <c r="A66" s="158"/>
      <c r="B66" s="164"/>
      <c r="C66" s="162"/>
      <c r="F66" s="163"/>
      <c r="G66" s="163"/>
    </row>
    <row r="67" spans="1:8" s="159" customFormat="1" ht="15" customHeight="1">
      <c r="A67" s="158"/>
      <c r="B67" s="166"/>
      <c r="C67" s="162"/>
      <c r="F67" s="163"/>
      <c r="G67" s="163"/>
    </row>
    <row r="68" spans="1:8" s="159" customFormat="1" ht="15" customHeight="1">
      <c r="A68" s="158"/>
      <c r="C68" s="162"/>
      <c r="D68" s="161"/>
      <c r="E68" s="162"/>
      <c r="F68" s="163"/>
      <c r="G68" s="163"/>
    </row>
    <row r="69" spans="1:8" s="159" customFormat="1" ht="15" customHeight="1">
      <c r="A69" s="158"/>
      <c r="C69" s="160"/>
      <c r="D69" s="161"/>
      <c r="E69" s="162"/>
      <c r="F69" s="163"/>
      <c r="G69" s="163"/>
    </row>
    <row r="70" spans="1:8" s="159" customFormat="1" ht="15" customHeight="1">
      <c r="A70" s="167"/>
      <c r="B70" s="168"/>
      <c r="C70" s="160"/>
      <c r="D70" s="169"/>
      <c r="E70" s="170"/>
      <c r="F70" s="171"/>
      <c r="G70" s="171"/>
      <c r="H70" s="168"/>
    </row>
    <row r="71" spans="1:8" s="168" customFormat="1" ht="15" customHeight="1">
      <c r="A71" s="167"/>
      <c r="C71" s="172"/>
      <c r="D71" s="169"/>
      <c r="E71" s="170"/>
      <c r="F71" s="171"/>
      <c r="G71" s="171"/>
    </row>
    <row r="72" spans="1:8" s="168" customFormat="1" ht="15" customHeight="1">
      <c r="A72" s="167"/>
      <c r="C72" s="172"/>
      <c r="D72" s="169"/>
      <c r="E72" s="170"/>
      <c r="F72" s="171"/>
      <c r="G72" s="171"/>
    </row>
    <row r="73" spans="1:8" s="168" customFormat="1" ht="15" customHeight="1">
      <c r="A73" s="167"/>
      <c r="C73" s="172"/>
      <c r="D73" s="169"/>
      <c r="E73" s="170"/>
      <c r="F73" s="171"/>
      <c r="G73" s="171"/>
    </row>
    <row r="74" spans="1:8" s="168" customFormat="1" ht="15" customHeight="1">
      <c r="A74" s="167"/>
      <c r="C74" s="172"/>
      <c r="D74" s="169"/>
      <c r="E74" s="170"/>
      <c r="F74" s="171"/>
      <c r="G74" s="171"/>
    </row>
    <row r="75" spans="1:8" s="168" customFormat="1" ht="15" customHeight="1">
      <c r="A75" s="167"/>
      <c r="C75" s="172"/>
      <c r="D75" s="169"/>
      <c r="E75" s="170"/>
      <c r="F75" s="171"/>
      <c r="G75" s="171"/>
    </row>
    <row r="76" spans="1:8" s="168" customFormat="1" ht="15" customHeight="1">
      <c r="A76" s="167"/>
      <c r="C76" s="172"/>
      <c r="D76" s="169"/>
      <c r="E76" s="170"/>
      <c r="F76" s="171"/>
      <c r="G76" s="171"/>
    </row>
    <row r="77" spans="1:8" s="168" customFormat="1" ht="15" customHeight="1">
      <c r="A77" s="167"/>
      <c r="C77" s="172"/>
      <c r="D77" s="169"/>
      <c r="E77" s="170"/>
      <c r="F77" s="171"/>
      <c r="G77" s="171"/>
    </row>
    <row r="78" spans="1:8" s="168" customFormat="1" ht="15" customHeight="1">
      <c r="A78" s="167"/>
      <c r="C78" s="172"/>
      <c r="D78" s="169"/>
      <c r="E78" s="170"/>
      <c r="F78" s="171"/>
      <c r="G78" s="171"/>
    </row>
    <row r="79" spans="1:8" s="168" customFormat="1" ht="15" customHeight="1">
      <c r="A79" s="167"/>
      <c r="C79" s="172"/>
      <c r="D79" s="169"/>
      <c r="E79" s="170"/>
      <c r="F79" s="171"/>
      <c r="G79" s="171"/>
    </row>
    <row r="80" spans="1:8" s="168" customFormat="1" ht="15" customHeight="1">
      <c r="A80" s="167"/>
      <c r="C80" s="172"/>
      <c r="D80" s="169"/>
      <c r="E80" s="170"/>
      <c r="F80" s="171"/>
      <c r="G80" s="171"/>
    </row>
    <row r="81" spans="1:7" s="168" customFormat="1" ht="15" customHeight="1">
      <c r="A81" s="167"/>
      <c r="C81" s="172"/>
      <c r="D81" s="169"/>
      <c r="E81" s="170"/>
      <c r="F81" s="171"/>
      <c r="G81" s="171"/>
    </row>
    <row r="82" spans="1:7" s="168" customFormat="1" ht="15" customHeight="1">
      <c r="A82" s="167"/>
      <c r="C82" s="172"/>
      <c r="D82" s="169"/>
      <c r="E82" s="170"/>
      <c r="F82" s="171"/>
      <c r="G82" s="171"/>
    </row>
    <row r="83" spans="1:7" s="168" customFormat="1" ht="15" customHeight="1">
      <c r="A83" s="167"/>
      <c r="C83" s="172"/>
      <c r="D83" s="169"/>
      <c r="E83" s="170"/>
      <c r="F83" s="171"/>
      <c r="G83" s="171"/>
    </row>
    <row r="84" spans="1:7" s="168" customFormat="1" ht="15" customHeight="1">
      <c r="A84" s="167"/>
      <c r="C84" s="172"/>
      <c r="D84" s="169"/>
      <c r="E84" s="170"/>
      <c r="F84" s="171"/>
      <c r="G84" s="171"/>
    </row>
    <row r="85" spans="1:7" s="168" customFormat="1" ht="15" customHeight="1">
      <c r="A85" s="167"/>
      <c r="C85" s="172"/>
      <c r="D85" s="169"/>
      <c r="E85" s="170"/>
      <c r="F85" s="171"/>
      <c r="G85" s="171"/>
    </row>
    <row r="86" spans="1:7" s="168" customFormat="1" ht="15" customHeight="1">
      <c r="A86" s="167"/>
      <c r="C86" s="172"/>
      <c r="D86" s="169"/>
      <c r="E86" s="170"/>
      <c r="F86" s="171"/>
      <c r="G86" s="171"/>
    </row>
    <row r="87" spans="1:7" s="168" customFormat="1" ht="15" customHeight="1">
      <c r="A87" s="167"/>
      <c r="C87" s="172"/>
      <c r="D87" s="169"/>
      <c r="E87" s="170"/>
      <c r="F87" s="171"/>
      <c r="G87" s="171"/>
    </row>
    <row r="88" spans="1:7" s="168" customFormat="1" ht="15" customHeight="1">
      <c r="A88" s="167"/>
      <c r="C88" s="172"/>
      <c r="D88" s="169"/>
      <c r="E88" s="170"/>
      <c r="F88" s="171"/>
      <c r="G88" s="171"/>
    </row>
    <row r="89" spans="1:7" s="168" customFormat="1" ht="15" customHeight="1">
      <c r="A89" s="167"/>
      <c r="C89" s="172"/>
      <c r="D89" s="169"/>
      <c r="E89" s="170"/>
      <c r="F89" s="171"/>
      <c r="G89" s="171"/>
    </row>
    <row r="90" spans="1:7" s="168" customFormat="1" ht="15" customHeight="1">
      <c r="A90" s="167"/>
      <c r="C90" s="172"/>
      <c r="D90" s="169"/>
      <c r="E90" s="170"/>
      <c r="F90" s="171"/>
      <c r="G90" s="171"/>
    </row>
    <row r="91" spans="1:7" s="168" customFormat="1" ht="15" customHeight="1">
      <c r="A91" s="167"/>
      <c r="C91" s="172"/>
      <c r="D91" s="169"/>
      <c r="E91" s="170"/>
      <c r="F91" s="171"/>
      <c r="G91" s="171"/>
    </row>
    <row r="92" spans="1:7" s="168" customFormat="1" ht="15" customHeight="1">
      <c r="A92" s="167"/>
      <c r="C92" s="172"/>
      <c r="D92" s="169"/>
      <c r="E92" s="170"/>
      <c r="F92" s="171"/>
      <c r="G92" s="171"/>
    </row>
    <row r="93" spans="1:7" s="168" customFormat="1" ht="15" customHeight="1">
      <c r="A93" s="167"/>
      <c r="C93" s="172"/>
      <c r="D93" s="169"/>
      <c r="E93" s="170"/>
      <c r="F93" s="171"/>
      <c r="G93" s="171"/>
    </row>
    <row r="94" spans="1:7" s="168" customFormat="1" ht="15" customHeight="1">
      <c r="A94" s="167"/>
      <c r="C94" s="172"/>
      <c r="D94" s="169"/>
      <c r="E94" s="170"/>
      <c r="F94" s="171"/>
      <c r="G94" s="171"/>
    </row>
    <row r="95" spans="1:7" s="168" customFormat="1" ht="15" customHeight="1">
      <c r="A95" s="167"/>
      <c r="C95" s="172"/>
      <c r="D95" s="169"/>
      <c r="E95" s="170"/>
      <c r="F95" s="171"/>
      <c r="G95" s="171"/>
    </row>
    <row r="96" spans="1:7" s="168" customFormat="1" ht="15" customHeight="1">
      <c r="A96" s="167"/>
      <c r="C96" s="172"/>
      <c r="D96" s="169"/>
      <c r="E96" s="170"/>
      <c r="F96" s="171"/>
      <c r="G96" s="171"/>
    </row>
    <row r="97" spans="1:8" s="168" customFormat="1" ht="15" customHeight="1">
      <c r="A97" s="167"/>
      <c r="C97" s="172"/>
      <c r="D97" s="169"/>
      <c r="E97" s="170"/>
      <c r="F97" s="171"/>
      <c r="G97" s="171"/>
    </row>
    <row r="98" spans="1:8" s="168" customFormat="1" ht="15" customHeight="1">
      <c r="A98" s="167"/>
      <c r="C98" s="172"/>
      <c r="D98" s="169"/>
      <c r="E98" s="170"/>
      <c r="F98" s="171"/>
      <c r="G98" s="171"/>
    </row>
    <row r="99" spans="1:8" s="168" customFormat="1" ht="15" customHeight="1">
      <c r="A99" s="167"/>
      <c r="C99" s="172"/>
      <c r="D99" s="169"/>
      <c r="E99" s="170"/>
      <c r="F99" s="171"/>
      <c r="G99" s="171"/>
    </row>
    <row r="100" spans="1:8" s="168" customFormat="1" ht="15" customHeight="1">
      <c r="A100" s="167"/>
      <c r="C100" s="172"/>
      <c r="D100" s="169"/>
      <c r="E100" s="170"/>
      <c r="F100" s="171"/>
      <c r="G100" s="171"/>
    </row>
    <row r="101" spans="1:8" s="168" customFormat="1" ht="15" customHeight="1">
      <c r="A101" s="167"/>
      <c r="C101" s="172"/>
      <c r="D101" s="169"/>
      <c r="E101" s="170"/>
      <c r="F101" s="171"/>
      <c r="G101" s="171"/>
    </row>
    <row r="102" spans="1:8" s="168" customFormat="1" ht="15" customHeight="1">
      <c r="A102" s="167"/>
      <c r="C102" s="172"/>
      <c r="D102" s="169"/>
      <c r="E102" s="170"/>
      <c r="F102" s="171"/>
      <c r="G102" s="171"/>
    </row>
    <row r="103" spans="1:8" s="168" customFormat="1" ht="15" customHeight="1">
      <c r="A103" s="167"/>
      <c r="C103" s="172"/>
      <c r="D103" s="169"/>
      <c r="E103" s="170"/>
      <c r="F103" s="171"/>
      <c r="G103" s="171"/>
    </row>
    <row r="104" spans="1:8" s="168" customFormat="1" ht="15" customHeight="1">
      <c r="A104" s="167"/>
      <c r="C104" s="172"/>
      <c r="D104" s="169"/>
      <c r="E104" s="170"/>
      <c r="F104" s="171"/>
      <c r="G104" s="171"/>
    </row>
    <row r="105" spans="1:8" s="168" customFormat="1" ht="15" customHeight="1">
      <c r="A105" s="167"/>
      <c r="C105" s="172"/>
      <c r="D105" s="169"/>
      <c r="E105" s="170"/>
      <c r="F105" s="171"/>
      <c r="G105" s="171"/>
    </row>
    <row r="106" spans="1:8" s="168" customFormat="1" ht="15" customHeight="1">
      <c r="A106" s="167"/>
      <c r="C106" s="172"/>
      <c r="D106" s="169"/>
      <c r="E106" s="170"/>
      <c r="F106" s="171"/>
      <c r="G106" s="171"/>
    </row>
    <row r="107" spans="1:8" s="168" customFormat="1" ht="15" customHeight="1">
      <c r="A107" s="167"/>
      <c r="C107" s="172"/>
      <c r="D107" s="169"/>
      <c r="E107" s="170"/>
      <c r="F107" s="171"/>
      <c r="G107" s="171"/>
    </row>
    <row r="108" spans="1:8" s="168" customFormat="1" ht="15" customHeight="1">
      <c r="A108" s="167"/>
      <c r="C108" s="172"/>
      <c r="D108" s="169"/>
      <c r="E108" s="170"/>
      <c r="F108" s="171"/>
      <c r="G108" s="171"/>
    </row>
    <row r="109" spans="1:8" s="168" customFormat="1" ht="15" customHeight="1">
      <c r="A109" s="167"/>
      <c r="C109" s="172"/>
      <c r="D109" s="169"/>
      <c r="E109" s="170"/>
      <c r="F109" s="171"/>
      <c r="G109" s="171"/>
    </row>
    <row r="110" spans="1:8" s="168" customFormat="1" ht="15" customHeight="1">
      <c r="A110" s="167"/>
      <c r="C110" s="172"/>
      <c r="D110" s="169"/>
      <c r="E110" s="170"/>
      <c r="F110" s="171"/>
      <c r="G110" s="171"/>
    </row>
    <row r="111" spans="1:8" s="168" customFormat="1" ht="15" customHeight="1">
      <c r="A111" s="173"/>
      <c r="B111" s="174"/>
      <c r="C111" s="172"/>
      <c r="D111" s="175"/>
      <c r="E111" s="176"/>
      <c r="F111" s="177"/>
      <c r="G111" s="177"/>
      <c r="H111" s="174"/>
    </row>
  </sheetData>
  <mergeCells count="3">
    <mergeCell ref="A3:H3"/>
    <mergeCell ref="G5:H5"/>
    <mergeCell ref="B8:H8"/>
  </mergeCells>
  <printOptions horizontalCentered="1" verticalCentered="1"/>
  <pageMargins left="0.18" right="0.18" top="0.3" bottom="0.3" header="0.05" footer="0.05"/>
  <pageSetup orientation="landscape" r:id="rId1"/>
  <headerFooter>
    <oddFooter>&amp;C&amp;8Page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68"/>
  <sheetViews>
    <sheetView showGridLines="0" tabSelected="1" view="pageBreakPreview" topLeftCell="C16" zoomScale="118" zoomScaleNormal="91" zoomScaleSheetLayoutView="76" workbookViewId="0">
      <selection activeCell="I20" sqref="I20"/>
    </sheetView>
  </sheetViews>
  <sheetFormatPr defaultRowHeight="13.9"/>
  <cols>
    <col min="1" max="1" width="10.140625" style="33" customWidth="1"/>
    <col min="2" max="2" width="9.140625" style="33"/>
    <col min="3" max="3" width="14.5703125" style="33" customWidth="1"/>
    <col min="4" max="4" width="33.140625" style="33" customWidth="1"/>
    <col min="5" max="5" width="8.28515625" style="33" customWidth="1"/>
    <col min="6" max="6" width="29" style="33" customWidth="1"/>
    <col min="7" max="7" width="32" style="33" customWidth="1"/>
    <col min="8" max="8" width="3.28515625" style="33" customWidth="1"/>
    <col min="9" max="9" width="27.28515625" style="33" customWidth="1"/>
    <col min="10" max="10" width="29.7109375" style="33" customWidth="1"/>
    <col min="11" max="11" width="4.7109375" style="33" customWidth="1"/>
    <col min="12" max="12" width="8.7109375" style="33" customWidth="1"/>
    <col min="13" max="13" width="18.5703125" style="33" customWidth="1"/>
    <col min="14" max="14" width="15.28515625" style="33" customWidth="1"/>
    <col min="15" max="15" width="9.140625" style="33"/>
    <col min="16" max="16" width="12.42578125" style="33" bestFit="1" customWidth="1"/>
    <col min="17" max="226" width="9.140625" style="33"/>
    <col min="227" max="227" width="0.42578125" style="33" customWidth="1"/>
    <col min="228" max="228" width="0.140625" style="33" customWidth="1"/>
    <col min="229" max="229" width="6.28515625" style="33" customWidth="1"/>
    <col min="230" max="231" width="9.140625" style="33"/>
    <col min="232" max="232" width="17.7109375" style="33" customWidth="1"/>
    <col min="233" max="233" width="7.85546875" style="33" customWidth="1"/>
    <col min="234" max="234" width="11.7109375" style="33" customWidth="1"/>
    <col min="235" max="241" width="11.28515625" style="33" customWidth="1"/>
    <col min="242" max="242" width="11.5703125" style="33" customWidth="1"/>
    <col min="243" max="243" width="11" style="33" customWidth="1"/>
    <col min="244" max="244" width="10.85546875" style="33" customWidth="1"/>
    <col min="245" max="247" width="10.7109375" style="33" customWidth="1"/>
    <col min="248" max="248" width="0" style="33" hidden="1" customWidth="1"/>
    <col min="249" max="249" width="13.140625" style="33" bestFit="1" customWidth="1"/>
    <col min="250" max="250" width="8.42578125" style="33" customWidth="1"/>
    <col min="251" max="482" width="9.140625" style="33"/>
    <col min="483" max="483" width="0.42578125" style="33" customWidth="1"/>
    <col min="484" max="484" width="0.140625" style="33" customWidth="1"/>
    <col min="485" max="485" width="6.28515625" style="33" customWidth="1"/>
    <col min="486" max="487" width="9.140625" style="33"/>
    <col min="488" max="488" width="17.7109375" style="33" customWidth="1"/>
    <col min="489" max="489" width="7.85546875" style="33" customWidth="1"/>
    <col min="490" max="490" width="11.7109375" style="33" customWidth="1"/>
    <col min="491" max="497" width="11.28515625" style="33" customWidth="1"/>
    <col min="498" max="498" width="11.5703125" style="33" customWidth="1"/>
    <col min="499" max="499" width="11" style="33" customWidth="1"/>
    <col min="500" max="500" width="10.85546875" style="33" customWidth="1"/>
    <col min="501" max="503" width="10.7109375" style="33" customWidth="1"/>
    <col min="504" max="504" width="0" style="33" hidden="1" customWidth="1"/>
    <col min="505" max="505" width="13.140625" style="33" bestFit="1" customWidth="1"/>
    <col min="506" max="506" width="8.42578125" style="33" customWidth="1"/>
    <col min="507" max="738" width="9.140625" style="33"/>
    <col min="739" max="739" width="0.42578125" style="33" customWidth="1"/>
    <col min="740" max="740" width="0.140625" style="33" customWidth="1"/>
    <col min="741" max="741" width="6.28515625" style="33" customWidth="1"/>
    <col min="742" max="743" width="9.140625" style="33"/>
    <col min="744" max="744" width="17.7109375" style="33" customWidth="1"/>
    <col min="745" max="745" width="7.85546875" style="33" customWidth="1"/>
    <col min="746" max="746" width="11.7109375" style="33" customWidth="1"/>
    <col min="747" max="753" width="11.28515625" style="33" customWidth="1"/>
    <col min="754" max="754" width="11.5703125" style="33" customWidth="1"/>
    <col min="755" max="755" width="11" style="33" customWidth="1"/>
    <col min="756" max="756" width="10.85546875" style="33" customWidth="1"/>
    <col min="757" max="759" width="10.7109375" style="33" customWidth="1"/>
    <col min="760" max="760" width="0" style="33" hidden="1" customWidth="1"/>
    <col min="761" max="761" width="13.140625" style="33" bestFit="1" customWidth="1"/>
    <col min="762" max="762" width="8.42578125" style="33" customWidth="1"/>
    <col min="763" max="994" width="9.140625" style="33"/>
    <col min="995" max="995" width="0.42578125" style="33" customWidth="1"/>
    <col min="996" max="996" width="0.140625" style="33" customWidth="1"/>
    <col min="997" max="997" width="6.28515625" style="33" customWidth="1"/>
    <col min="998" max="999" width="9.140625" style="33"/>
    <col min="1000" max="1000" width="17.7109375" style="33" customWidth="1"/>
    <col min="1001" max="1001" width="7.85546875" style="33" customWidth="1"/>
    <col min="1002" max="1002" width="11.7109375" style="33" customWidth="1"/>
    <col min="1003" max="1009" width="11.28515625" style="33" customWidth="1"/>
    <col min="1010" max="1010" width="11.5703125" style="33" customWidth="1"/>
    <col min="1011" max="1011" width="11" style="33" customWidth="1"/>
    <col min="1012" max="1012" width="10.85546875" style="33" customWidth="1"/>
    <col min="1013" max="1015" width="10.7109375" style="33" customWidth="1"/>
    <col min="1016" max="1016" width="0" style="33" hidden="1" customWidth="1"/>
    <col min="1017" max="1017" width="13.140625" style="33" bestFit="1" customWidth="1"/>
    <col min="1018" max="1018" width="8.42578125" style="33" customWidth="1"/>
    <col min="1019" max="1250" width="9.140625" style="33"/>
    <col min="1251" max="1251" width="0.42578125" style="33" customWidth="1"/>
    <col min="1252" max="1252" width="0.140625" style="33" customWidth="1"/>
    <col min="1253" max="1253" width="6.28515625" style="33" customWidth="1"/>
    <col min="1254" max="1255" width="9.140625" style="33"/>
    <col min="1256" max="1256" width="17.7109375" style="33" customWidth="1"/>
    <col min="1257" max="1257" width="7.85546875" style="33" customWidth="1"/>
    <col min="1258" max="1258" width="11.7109375" style="33" customWidth="1"/>
    <col min="1259" max="1265" width="11.28515625" style="33" customWidth="1"/>
    <col min="1266" max="1266" width="11.5703125" style="33" customWidth="1"/>
    <col min="1267" max="1267" width="11" style="33" customWidth="1"/>
    <col min="1268" max="1268" width="10.85546875" style="33" customWidth="1"/>
    <col min="1269" max="1271" width="10.7109375" style="33" customWidth="1"/>
    <col min="1272" max="1272" width="0" style="33" hidden="1" customWidth="1"/>
    <col min="1273" max="1273" width="13.140625" style="33" bestFit="1" customWidth="1"/>
    <col min="1274" max="1274" width="8.42578125" style="33" customWidth="1"/>
    <col min="1275" max="1506" width="9.140625" style="33"/>
    <col min="1507" max="1507" width="0.42578125" style="33" customWidth="1"/>
    <col min="1508" max="1508" width="0.140625" style="33" customWidth="1"/>
    <col min="1509" max="1509" width="6.28515625" style="33" customWidth="1"/>
    <col min="1510" max="1511" width="9.140625" style="33"/>
    <col min="1512" max="1512" width="17.7109375" style="33" customWidth="1"/>
    <col min="1513" max="1513" width="7.85546875" style="33" customWidth="1"/>
    <col min="1514" max="1514" width="11.7109375" style="33" customWidth="1"/>
    <col min="1515" max="1521" width="11.28515625" style="33" customWidth="1"/>
    <col min="1522" max="1522" width="11.5703125" style="33" customWidth="1"/>
    <col min="1523" max="1523" width="11" style="33" customWidth="1"/>
    <col min="1524" max="1524" width="10.85546875" style="33" customWidth="1"/>
    <col min="1525" max="1527" width="10.7109375" style="33" customWidth="1"/>
    <col min="1528" max="1528" width="0" style="33" hidden="1" customWidth="1"/>
    <col min="1529" max="1529" width="13.140625" style="33" bestFit="1" customWidth="1"/>
    <col min="1530" max="1530" width="8.42578125" style="33" customWidth="1"/>
    <col min="1531" max="1762" width="9.140625" style="33"/>
    <col min="1763" max="1763" width="0.42578125" style="33" customWidth="1"/>
    <col min="1764" max="1764" width="0.140625" style="33" customWidth="1"/>
    <col min="1765" max="1765" width="6.28515625" style="33" customWidth="1"/>
    <col min="1766" max="1767" width="9.140625" style="33"/>
    <col min="1768" max="1768" width="17.7109375" style="33" customWidth="1"/>
    <col min="1769" max="1769" width="7.85546875" style="33" customWidth="1"/>
    <col min="1770" max="1770" width="11.7109375" style="33" customWidth="1"/>
    <col min="1771" max="1777" width="11.28515625" style="33" customWidth="1"/>
    <col min="1778" max="1778" width="11.5703125" style="33" customWidth="1"/>
    <col min="1779" max="1779" width="11" style="33" customWidth="1"/>
    <col min="1780" max="1780" width="10.85546875" style="33" customWidth="1"/>
    <col min="1781" max="1783" width="10.7109375" style="33" customWidth="1"/>
    <col min="1784" max="1784" width="0" style="33" hidden="1" customWidth="1"/>
    <col min="1785" max="1785" width="13.140625" style="33" bestFit="1" customWidth="1"/>
    <col min="1786" max="1786" width="8.42578125" style="33" customWidth="1"/>
    <col min="1787" max="2018" width="9.140625" style="33"/>
    <col min="2019" max="2019" width="0.42578125" style="33" customWidth="1"/>
    <col min="2020" max="2020" width="0.140625" style="33" customWidth="1"/>
    <col min="2021" max="2021" width="6.28515625" style="33" customWidth="1"/>
    <col min="2022" max="2023" width="9.140625" style="33"/>
    <col min="2024" max="2024" width="17.7109375" style="33" customWidth="1"/>
    <col min="2025" max="2025" width="7.85546875" style="33" customWidth="1"/>
    <col min="2026" max="2026" width="11.7109375" style="33" customWidth="1"/>
    <col min="2027" max="2033" width="11.28515625" style="33" customWidth="1"/>
    <col min="2034" max="2034" width="11.5703125" style="33" customWidth="1"/>
    <col min="2035" max="2035" width="11" style="33" customWidth="1"/>
    <col min="2036" max="2036" width="10.85546875" style="33" customWidth="1"/>
    <col min="2037" max="2039" width="10.7109375" style="33" customWidth="1"/>
    <col min="2040" max="2040" width="0" style="33" hidden="1" customWidth="1"/>
    <col min="2041" max="2041" width="13.140625" style="33" bestFit="1" customWidth="1"/>
    <col min="2042" max="2042" width="8.42578125" style="33" customWidth="1"/>
    <col min="2043" max="2274" width="9.140625" style="33"/>
    <col min="2275" max="2275" width="0.42578125" style="33" customWidth="1"/>
    <col min="2276" max="2276" width="0.140625" style="33" customWidth="1"/>
    <col min="2277" max="2277" width="6.28515625" style="33" customWidth="1"/>
    <col min="2278" max="2279" width="9.140625" style="33"/>
    <col min="2280" max="2280" width="17.7109375" style="33" customWidth="1"/>
    <col min="2281" max="2281" width="7.85546875" style="33" customWidth="1"/>
    <col min="2282" max="2282" width="11.7109375" style="33" customWidth="1"/>
    <col min="2283" max="2289" width="11.28515625" style="33" customWidth="1"/>
    <col min="2290" max="2290" width="11.5703125" style="33" customWidth="1"/>
    <col min="2291" max="2291" width="11" style="33" customWidth="1"/>
    <col min="2292" max="2292" width="10.85546875" style="33" customWidth="1"/>
    <col min="2293" max="2295" width="10.7109375" style="33" customWidth="1"/>
    <col min="2296" max="2296" width="0" style="33" hidden="1" customWidth="1"/>
    <col min="2297" max="2297" width="13.140625" style="33" bestFit="1" customWidth="1"/>
    <col min="2298" max="2298" width="8.42578125" style="33" customWidth="1"/>
    <col min="2299" max="2530" width="9.140625" style="33"/>
    <col min="2531" max="2531" width="0.42578125" style="33" customWidth="1"/>
    <col min="2532" max="2532" width="0.140625" style="33" customWidth="1"/>
    <col min="2533" max="2533" width="6.28515625" style="33" customWidth="1"/>
    <col min="2534" max="2535" width="9.140625" style="33"/>
    <col min="2536" max="2536" width="17.7109375" style="33" customWidth="1"/>
    <col min="2537" max="2537" width="7.85546875" style="33" customWidth="1"/>
    <col min="2538" max="2538" width="11.7109375" style="33" customWidth="1"/>
    <col min="2539" max="2545" width="11.28515625" style="33" customWidth="1"/>
    <col min="2546" max="2546" width="11.5703125" style="33" customWidth="1"/>
    <col min="2547" max="2547" width="11" style="33" customWidth="1"/>
    <col min="2548" max="2548" width="10.85546875" style="33" customWidth="1"/>
    <col min="2549" max="2551" width="10.7109375" style="33" customWidth="1"/>
    <col min="2552" max="2552" width="0" style="33" hidden="1" customWidth="1"/>
    <col min="2553" max="2553" width="13.140625" style="33" bestFit="1" customWidth="1"/>
    <col min="2554" max="2554" width="8.42578125" style="33" customWidth="1"/>
    <col min="2555" max="2786" width="9.140625" style="33"/>
    <col min="2787" max="2787" width="0.42578125" style="33" customWidth="1"/>
    <col min="2788" max="2788" width="0.140625" style="33" customWidth="1"/>
    <col min="2789" max="2789" width="6.28515625" style="33" customWidth="1"/>
    <col min="2790" max="2791" width="9.140625" style="33"/>
    <col min="2792" max="2792" width="17.7109375" style="33" customWidth="1"/>
    <col min="2793" max="2793" width="7.85546875" style="33" customWidth="1"/>
    <col min="2794" max="2794" width="11.7109375" style="33" customWidth="1"/>
    <col min="2795" max="2801" width="11.28515625" style="33" customWidth="1"/>
    <col min="2802" max="2802" width="11.5703125" style="33" customWidth="1"/>
    <col min="2803" max="2803" width="11" style="33" customWidth="1"/>
    <col min="2804" max="2804" width="10.85546875" style="33" customWidth="1"/>
    <col min="2805" max="2807" width="10.7109375" style="33" customWidth="1"/>
    <col min="2808" max="2808" width="0" style="33" hidden="1" customWidth="1"/>
    <col min="2809" max="2809" width="13.140625" style="33" bestFit="1" customWidth="1"/>
    <col min="2810" max="2810" width="8.42578125" style="33" customWidth="1"/>
    <col min="2811" max="3042" width="9.140625" style="33"/>
    <col min="3043" max="3043" width="0.42578125" style="33" customWidth="1"/>
    <col min="3044" max="3044" width="0.140625" style="33" customWidth="1"/>
    <col min="3045" max="3045" width="6.28515625" style="33" customWidth="1"/>
    <col min="3046" max="3047" width="9.140625" style="33"/>
    <col min="3048" max="3048" width="17.7109375" style="33" customWidth="1"/>
    <col min="3049" max="3049" width="7.85546875" style="33" customWidth="1"/>
    <col min="3050" max="3050" width="11.7109375" style="33" customWidth="1"/>
    <col min="3051" max="3057" width="11.28515625" style="33" customWidth="1"/>
    <col min="3058" max="3058" width="11.5703125" style="33" customWidth="1"/>
    <col min="3059" max="3059" width="11" style="33" customWidth="1"/>
    <col min="3060" max="3060" width="10.85546875" style="33" customWidth="1"/>
    <col min="3061" max="3063" width="10.7109375" style="33" customWidth="1"/>
    <col min="3064" max="3064" width="0" style="33" hidden="1" customWidth="1"/>
    <col min="3065" max="3065" width="13.140625" style="33" bestFit="1" customWidth="1"/>
    <col min="3066" max="3066" width="8.42578125" style="33" customWidth="1"/>
    <col min="3067" max="3298" width="9.140625" style="33"/>
    <col min="3299" max="3299" width="0.42578125" style="33" customWidth="1"/>
    <col min="3300" max="3300" width="0.140625" style="33" customWidth="1"/>
    <col min="3301" max="3301" width="6.28515625" style="33" customWidth="1"/>
    <col min="3302" max="3303" width="9.140625" style="33"/>
    <col min="3304" max="3304" width="17.7109375" style="33" customWidth="1"/>
    <col min="3305" max="3305" width="7.85546875" style="33" customWidth="1"/>
    <col min="3306" max="3306" width="11.7109375" style="33" customWidth="1"/>
    <col min="3307" max="3313" width="11.28515625" style="33" customWidth="1"/>
    <col min="3314" max="3314" width="11.5703125" style="33" customWidth="1"/>
    <col min="3315" max="3315" width="11" style="33" customWidth="1"/>
    <col min="3316" max="3316" width="10.85546875" style="33" customWidth="1"/>
    <col min="3317" max="3319" width="10.7109375" style="33" customWidth="1"/>
    <col min="3320" max="3320" width="0" style="33" hidden="1" customWidth="1"/>
    <col min="3321" max="3321" width="13.140625" style="33" bestFit="1" customWidth="1"/>
    <col min="3322" max="3322" width="8.42578125" style="33" customWidth="1"/>
    <col min="3323" max="3554" width="9.140625" style="33"/>
    <col min="3555" max="3555" width="0.42578125" style="33" customWidth="1"/>
    <col min="3556" max="3556" width="0.140625" style="33" customWidth="1"/>
    <col min="3557" max="3557" width="6.28515625" style="33" customWidth="1"/>
    <col min="3558" max="3559" width="9.140625" style="33"/>
    <col min="3560" max="3560" width="17.7109375" style="33" customWidth="1"/>
    <col min="3561" max="3561" width="7.85546875" style="33" customWidth="1"/>
    <col min="3562" max="3562" width="11.7109375" style="33" customWidth="1"/>
    <col min="3563" max="3569" width="11.28515625" style="33" customWidth="1"/>
    <col min="3570" max="3570" width="11.5703125" style="33" customWidth="1"/>
    <col min="3571" max="3571" width="11" style="33" customWidth="1"/>
    <col min="3572" max="3572" width="10.85546875" style="33" customWidth="1"/>
    <col min="3573" max="3575" width="10.7109375" style="33" customWidth="1"/>
    <col min="3576" max="3576" width="0" style="33" hidden="1" customWidth="1"/>
    <col min="3577" max="3577" width="13.140625" style="33" bestFit="1" customWidth="1"/>
    <col min="3578" max="3578" width="8.42578125" style="33" customWidth="1"/>
    <col min="3579" max="3810" width="9.140625" style="33"/>
    <col min="3811" max="3811" width="0.42578125" style="33" customWidth="1"/>
    <col min="3812" max="3812" width="0.140625" style="33" customWidth="1"/>
    <col min="3813" max="3813" width="6.28515625" style="33" customWidth="1"/>
    <col min="3814" max="3815" width="9.140625" style="33"/>
    <col min="3816" max="3816" width="17.7109375" style="33" customWidth="1"/>
    <col min="3817" max="3817" width="7.85546875" style="33" customWidth="1"/>
    <col min="3818" max="3818" width="11.7109375" style="33" customWidth="1"/>
    <col min="3819" max="3825" width="11.28515625" style="33" customWidth="1"/>
    <col min="3826" max="3826" width="11.5703125" style="33" customWidth="1"/>
    <col min="3827" max="3827" width="11" style="33" customWidth="1"/>
    <col min="3828" max="3828" width="10.85546875" style="33" customWidth="1"/>
    <col min="3829" max="3831" width="10.7109375" style="33" customWidth="1"/>
    <col min="3832" max="3832" width="0" style="33" hidden="1" customWidth="1"/>
    <col min="3833" max="3833" width="13.140625" style="33" bestFit="1" customWidth="1"/>
    <col min="3834" max="3834" width="8.42578125" style="33" customWidth="1"/>
    <col min="3835" max="4066" width="9.140625" style="33"/>
    <col min="4067" max="4067" width="0.42578125" style="33" customWidth="1"/>
    <col min="4068" max="4068" width="0.140625" style="33" customWidth="1"/>
    <col min="4069" max="4069" width="6.28515625" style="33" customWidth="1"/>
    <col min="4070" max="4071" width="9.140625" style="33"/>
    <col min="4072" max="4072" width="17.7109375" style="33" customWidth="1"/>
    <col min="4073" max="4073" width="7.85546875" style="33" customWidth="1"/>
    <col min="4074" max="4074" width="11.7109375" style="33" customWidth="1"/>
    <col min="4075" max="4081" width="11.28515625" style="33" customWidth="1"/>
    <col min="4082" max="4082" width="11.5703125" style="33" customWidth="1"/>
    <col min="4083" max="4083" width="11" style="33" customWidth="1"/>
    <col min="4084" max="4084" width="10.85546875" style="33" customWidth="1"/>
    <col min="4085" max="4087" width="10.7109375" style="33" customWidth="1"/>
    <col min="4088" max="4088" width="0" style="33" hidden="1" customWidth="1"/>
    <col min="4089" max="4089" width="13.140625" style="33" bestFit="1" customWidth="1"/>
    <col min="4090" max="4090" width="8.42578125" style="33" customWidth="1"/>
    <col min="4091" max="4322" width="9.140625" style="33"/>
    <col min="4323" max="4323" width="0.42578125" style="33" customWidth="1"/>
    <col min="4324" max="4324" width="0.140625" style="33" customWidth="1"/>
    <col min="4325" max="4325" width="6.28515625" style="33" customWidth="1"/>
    <col min="4326" max="4327" width="9.140625" style="33"/>
    <col min="4328" max="4328" width="17.7109375" style="33" customWidth="1"/>
    <col min="4329" max="4329" width="7.85546875" style="33" customWidth="1"/>
    <col min="4330" max="4330" width="11.7109375" style="33" customWidth="1"/>
    <col min="4331" max="4337" width="11.28515625" style="33" customWidth="1"/>
    <col min="4338" max="4338" width="11.5703125" style="33" customWidth="1"/>
    <col min="4339" max="4339" width="11" style="33" customWidth="1"/>
    <col min="4340" max="4340" width="10.85546875" style="33" customWidth="1"/>
    <col min="4341" max="4343" width="10.7109375" style="33" customWidth="1"/>
    <col min="4344" max="4344" width="0" style="33" hidden="1" customWidth="1"/>
    <col min="4345" max="4345" width="13.140625" style="33" bestFit="1" customWidth="1"/>
    <col min="4346" max="4346" width="8.42578125" style="33" customWidth="1"/>
    <col min="4347" max="4578" width="9.140625" style="33"/>
    <col min="4579" max="4579" width="0.42578125" style="33" customWidth="1"/>
    <col min="4580" max="4580" width="0.140625" style="33" customWidth="1"/>
    <col min="4581" max="4581" width="6.28515625" style="33" customWidth="1"/>
    <col min="4582" max="4583" width="9.140625" style="33"/>
    <col min="4584" max="4584" width="17.7109375" style="33" customWidth="1"/>
    <col min="4585" max="4585" width="7.85546875" style="33" customWidth="1"/>
    <col min="4586" max="4586" width="11.7109375" style="33" customWidth="1"/>
    <col min="4587" max="4593" width="11.28515625" style="33" customWidth="1"/>
    <col min="4594" max="4594" width="11.5703125" style="33" customWidth="1"/>
    <col min="4595" max="4595" width="11" style="33" customWidth="1"/>
    <col min="4596" max="4596" width="10.85546875" style="33" customWidth="1"/>
    <col min="4597" max="4599" width="10.7109375" style="33" customWidth="1"/>
    <col min="4600" max="4600" width="0" style="33" hidden="1" customWidth="1"/>
    <col min="4601" max="4601" width="13.140625" style="33" bestFit="1" customWidth="1"/>
    <col min="4602" max="4602" width="8.42578125" style="33" customWidth="1"/>
    <col min="4603" max="4834" width="9.140625" style="33"/>
    <col min="4835" max="4835" width="0.42578125" style="33" customWidth="1"/>
    <col min="4836" max="4836" width="0.140625" style="33" customWidth="1"/>
    <col min="4837" max="4837" width="6.28515625" style="33" customWidth="1"/>
    <col min="4838" max="4839" width="9.140625" style="33"/>
    <col min="4840" max="4840" width="17.7109375" style="33" customWidth="1"/>
    <col min="4841" max="4841" width="7.85546875" style="33" customWidth="1"/>
    <col min="4842" max="4842" width="11.7109375" style="33" customWidth="1"/>
    <col min="4843" max="4849" width="11.28515625" style="33" customWidth="1"/>
    <col min="4850" max="4850" width="11.5703125" style="33" customWidth="1"/>
    <col min="4851" max="4851" width="11" style="33" customWidth="1"/>
    <col min="4852" max="4852" width="10.85546875" style="33" customWidth="1"/>
    <col min="4853" max="4855" width="10.7109375" style="33" customWidth="1"/>
    <col min="4856" max="4856" width="0" style="33" hidden="1" customWidth="1"/>
    <col min="4857" max="4857" width="13.140625" style="33" bestFit="1" customWidth="1"/>
    <col min="4858" max="4858" width="8.42578125" style="33" customWidth="1"/>
    <col min="4859" max="5090" width="9.140625" style="33"/>
    <col min="5091" max="5091" width="0.42578125" style="33" customWidth="1"/>
    <col min="5092" max="5092" width="0.140625" style="33" customWidth="1"/>
    <col min="5093" max="5093" width="6.28515625" style="33" customWidth="1"/>
    <col min="5094" max="5095" width="9.140625" style="33"/>
    <col min="5096" max="5096" width="17.7109375" style="33" customWidth="1"/>
    <col min="5097" max="5097" width="7.85546875" style="33" customWidth="1"/>
    <col min="5098" max="5098" width="11.7109375" style="33" customWidth="1"/>
    <col min="5099" max="5105" width="11.28515625" style="33" customWidth="1"/>
    <col min="5106" max="5106" width="11.5703125" style="33" customWidth="1"/>
    <col min="5107" max="5107" width="11" style="33" customWidth="1"/>
    <col min="5108" max="5108" width="10.85546875" style="33" customWidth="1"/>
    <col min="5109" max="5111" width="10.7109375" style="33" customWidth="1"/>
    <col min="5112" max="5112" width="0" style="33" hidden="1" customWidth="1"/>
    <col min="5113" max="5113" width="13.140625" style="33" bestFit="1" customWidth="1"/>
    <col min="5114" max="5114" width="8.42578125" style="33" customWidth="1"/>
    <col min="5115" max="5346" width="9.140625" style="33"/>
    <col min="5347" max="5347" width="0.42578125" style="33" customWidth="1"/>
    <col min="5348" max="5348" width="0.140625" style="33" customWidth="1"/>
    <col min="5349" max="5349" width="6.28515625" style="33" customWidth="1"/>
    <col min="5350" max="5351" width="9.140625" style="33"/>
    <col min="5352" max="5352" width="17.7109375" style="33" customWidth="1"/>
    <col min="5353" max="5353" width="7.85546875" style="33" customWidth="1"/>
    <col min="5354" max="5354" width="11.7109375" style="33" customWidth="1"/>
    <col min="5355" max="5361" width="11.28515625" style="33" customWidth="1"/>
    <col min="5362" max="5362" width="11.5703125" style="33" customWidth="1"/>
    <col min="5363" max="5363" width="11" style="33" customWidth="1"/>
    <col min="5364" max="5364" width="10.85546875" style="33" customWidth="1"/>
    <col min="5365" max="5367" width="10.7109375" style="33" customWidth="1"/>
    <col min="5368" max="5368" width="0" style="33" hidden="1" customWidth="1"/>
    <col min="5369" max="5369" width="13.140625" style="33" bestFit="1" customWidth="1"/>
    <col min="5370" max="5370" width="8.42578125" style="33" customWidth="1"/>
    <col min="5371" max="5602" width="9.140625" style="33"/>
    <col min="5603" max="5603" width="0.42578125" style="33" customWidth="1"/>
    <col min="5604" max="5604" width="0.140625" style="33" customWidth="1"/>
    <col min="5605" max="5605" width="6.28515625" style="33" customWidth="1"/>
    <col min="5606" max="5607" width="9.140625" style="33"/>
    <col min="5608" max="5608" width="17.7109375" style="33" customWidth="1"/>
    <col min="5609" max="5609" width="7.85546875" style="33" customWidth="1"/>
    <col min="5610" max="5610" width="11.7109375" style="33" customWidth="1"/>
    <col min="5611" max="5617" width="11.28515625" style="33" customWidth="1"/>
    <col min="5618" max="5618" width="11.5703125" style="33" customWidth="1"/>
    <col min="5619" max="5619" width="11" style="33" customWidth="1"/>
    <col min="5620" max="5620" width="10.85546875" style="33" customWidth="1"/>
    <col min="5621" max="5623" width="10.7109375" style="33" customWidth="1"/>
    <col min="5624" max="5624" width="0" style="33" hidden="1" customWidth="1"/>
    <col min="5625" max="5625" width="13.140625" style="33" bestFit="1" customWidth="1"/>
    <col min="5626" max="5626" width="8.42578125" style="33" customWidth="1"/>
    <col min="5627" max="5858" width="9.140625" style="33"/>
    <col min="5859" max="5859" width="0.42578125" style="33" customWidth="1"/>
    <col min="5860" max="5860" width="0.140625" style="33" customWidth="1"/>
    <col min="5861" max="5861" width="6.28515625" style="33" customWidth="1"/>
    <col min="5862" max="5863" width="9.140625" style="33"/>
    <col min="5864" max="5864" width="17.7109375" style="33" customWidth="1"/>
    <col min="5865" max="5865" width="7.85546875" style="33" customWidth="1"/>
    <col min="5866" max="5866" width="11.7109375" style="33" customWidth="1"/>
    <col min="5867" max="5873" width="11.28515625" style="33" customWidth="1"/>
    <col min="5874" max="5874" width="11.5703125" style="33" customWidth="1"/>
    <col min="5875" max="5875" width="11" style="33" customWidth="1"/>
    <col min="5876" max="5876" width="10.85546875" style="33" customWidth="1"/>
    <col min="5877" max="5879" width="10.7109375" style="33" customWidth="1"/>
    <col min="5880" max="5880" width="0" style="33" hidden="1" customWidth="1"/>
    <col min="5881" max="5881" width="13.140625" style="33" bestFit="1" customWidth="1"/>
    <col min="5882" max="5882" width="8.42578125" style="33" customWidth="1"/>
    <col min="5883" max="6114" width="9.140625" style="33"/>
    <col min="6115" max="6115" width="0.42578125" style="33" customWidth="1"/>
    <col min="6116" max="6116" width="0.140625" style="33" customWidth="1"/>
    <col min="6117" max="6117" width="6.28515625" style="33" customWidth="1"/>
    <col min="6118" max="6119" width="9.140625" style="33"/>
    <col min="6120" max="6120" width="17.7109375" style="33" customWidth="1"/>
    <col min="6121" max="6121" width="7.85546875" style="33" customWidth="1"/>
    <col min="6122" max="6122" width="11.7109375" style="33" customWidth="1"/>
    <col min="6123" max="6129" width="11.28515625" style="33" customWidth="1"/>
    <col min="6130" max="6130" width="11.5703125" style="33" customWidth="1"/>
    <col min="6131" max="6131" width="11" style="33" customWidth="1"/>
    <col min="6132" max="6132" width="10.85546875" style="33" customWidth="1"/>
    <col min="6133" max="6135" width="10.7109375" style="33" customWidth="1"/>
    <col min="6136" max="6136" width="0" style="33" hidden="1" customWidth="1"/>
    <col min="6137" max="6137" width="13.140625" style="33" bestFit="1" customWidth="1"/>
    <col min="6138" max="6138" width="8.42578125" style="33" customWidth="1"/>
    <col min="6139" max="6370" width="9.140625" style="33"/>
    <col min="6371" max="6371" width="0.42578125" style="33" customWidth="1"/>
    <col min="6372" max="6372" width="0.140625" style="33" customWidth="1"/>
    <col min="6373" max="6373" width="6.28515625" style="33" customWidth="1"/>
    <col min="6374" max="6375" width="9.140625" style="33"/>
    <col min="6376" max="6376" width="17.7109375" style="33" customWidth="1"/>
    <col min="6377" max="6377" width="7.85546875" style="33" customWidth="1"/>
    <col min="6378" max="6378" width="11.7109375" style="33" customWidth="1"/>
    <col min="6379" max="6385" width="11.28515625" style="33" customWidth="1"/>
    <col min="6386" max="6386" width="11.5703125" style="33" customWidth="1"/>
    <col min="6387" max="6387" width="11" style="33" customWidth="1"/>
    <col min="6388" max="6388" width="10.85546875" style="33" customWidth="1"/>
    <col min="6389" max="6391" width="10.7109375" style="33" customWidth="1"/>
    <col min="6392" max="6392" width="0" style="33" hidden="1" customWidth="1"/>
    <col min="6393" max="6393" width="13.140625" style="33" bestFit="1" customWidth="1"/>
    <col min="6394" max="6394" width="8.42578125" style="33" customWidth="1"/>
    <col min="6395" max="6626" width="9.140625" style="33"/>
    <col min="6627" max="6627" width="0.42578125" style="33" customWidth="1"/>
    <col min="6628" max="6628" width="0.140625" style="33" customWidth="1"/>
    <col min="6629" max="6629" width="6.28515625" style="33" customWidth="1"/>
    <col min="6630" max="6631" width="9.140625" style="33"/>
    <col min="6632" max="6632" width="17.7109375" style="33" customWidth="1"/>
    <col min="6633" max="6633" width="7.85546875" style="33" customWidth="1"/>
    <col min="6634" max="6634" width="11.7109375" style="33" customWidth="1"/>
    <col min="6635" max="6641" width="11.28515625" style="33" customWidth="1"/>
    <col min="6642" max="6642" width="11.5703125" style="33" customWidth="1"/>
    <col min="6643" max="6643" width="11" style="33" customWidth="1"/>
    <col min="6644" max="6644" width="10.85546875" style="33" customWidth="1"/>
    <col min="6645" max="6647" width="10.7109375" style="33" customWidth="1"/>
    <col min="6648" max="6648" width="0" style="33" hidden="1" customWidth="1"/>
    <col min="6649" max="6649" width="13.140625" style="33" bestFit="1" customWidth="1"/>
    <col min="6650" max="6650" width="8.42578125" style="33" customWidth="1"/>
    <col min="6651" max="6882" width="9.140625" style="33"/>
    <col min="6883" max="6883" width="0.42578125" style="33" customWidth="1"/>
    <col min="6884" max="6884" width="0.140625" style="33" customWidth="1"/>
    <col min="6885" max="6885" width="6.28515625" style="33" customWidth="1"/>
    <col min="6886" max="6887" width="9.140625" style="33"/>
    <col min="6888" max="6888" width="17.7109375" style="33" customWidth="1"/>
    <col min="6889" max="6889" width="7.85546875" style="33" customWidth="1"/>
    <col min="6890" max="6890" width="11.7109375" style="33" customWidth="1"/>
    <col min="6891" max="6897" width="11.28515625" style="33" customWidth="1"/>
    <col min="6898" max="6898" width="11.5703125" style="33" customWidth="1"/>
    <col min="6899" max="6899" width="11" style="33" customWidth="1"/>
    <col min="6900" max="6900" width="10.85546875" style="33" customWidth="1"/>
    <col min="6901" max="6903" width="10.7109375" style="33" customWidth="1"/>
    <col min="6904" max="6904" width="0" style="33" hidden="1" customWidth="1"/>
    <col min="6905" max="6905" width="13.140625" style="33" bestFit="1" customWidth="1"/>
    <col min="6906" max="6906" width="8.42578125" style="33" customWidth="1"/>
    <col min="6907" max="7138" width="9.140625" style="33"/>
    <col min="7139" max="7139" width="0.42578125" style="33" customWidth="1"/>
    <col min="7140" max="7140" width="0.140625" style="33" customWidth="1"/>
    <col min="7141" max="7141" width="6.28515625" style="33" customWidth="1"/>
    <col min="7142" max="7143" width="9.140625" style="33"/>
    <col min="7144" max="7144" width="17.7109375" style="33" customWidth="1"/>
    <col min="7145" max="7145" width="7.85546875" style="33" customWidth="1"/>
    <col min="7146" max="7146" width="11.7109375" style="33" customWidth="1"/>
    <col min="7147" max="7153" width="11.28515625" style="33" customWidth="1"/>
    <col min="7154" max="7154" width="11.5703125" style="33" customWidth="1"/>
    <col min="7155" max="7155" width="11" style="33" customWidth="1"/>
    <col min="7156" max="7156" width="10.85546875" style="33" customWidth="1"/>
    <col min="7157" max="7159" width="10.7109375" style="33" customWidth="1"/>
    <col min="7160" max="7160" width="0" style="33" hidden="1" customWidth="1"/>
    <col min="7161" max="7161" width="13.140625" style="33" bestFit="1" customWidth="1"/>
    <col min="7162" max="7162" width="8.42578125" style="33" customWidth="1"/>
    <col min="7163" max="7394" width="9.140625" style="33"/>
    <col min="7395" max="7395" width="0.42578125" style="33" customWidth="1"/>
    <col min="7396" max="7396" width="0.140625" style="33" customWidth="1"/>
    <col min="7397" max="7397" width="6.28515625" style="33" customWidth="1"/>
    <col min="7398" max="7399" width="9.140625" style="33"/>
    <col min="7400" max="7400" width="17.7109375" style="33" customWidth="1"/>
    <col min="7401" max="7401" width="7.85546875" style="33" customWidth="1"/>
    <col min="7402" max="7402" width="11.7109375" style="33" customWidth="1"/>
    <col min="7403" max="7409" width="11.28515625" style="33" customWidth="1"/>
    <col min="7410" max="7410" width="11.5703125" style="33" customWidth="1"/>
    <col min="7411" max="7411" width="11" style="33" customWidth="1"/>
    <col min="7412" max="7412" width="10.85546875" style="33" customWidth="1"/>
    <col min="7413" max="7415" width="10.7109375" style="33" customWidth="1"/>
    <col min="7416" max="7416" width="0" style="33" hidden="1" customWidth="1"/>
    <col min="7417" max="7417" width="13.140625" style="33" bestFit="1" customWidth="1"/>
    <col min="7418" max="7418" width="8.42578125" style="33" customWidth="1"/>
    <col min="7419" max="7650" width="9.140625" style="33"/>
    <col min="7651" max="7651" width="0.42578125" style="33" customWidth="1"/>
    <col min="7652" max="7652" width="0.140625" style="33" customWidth="1"/>
    <col min="7653" max="7653" width="6.28515625" style="33" customWidth="1"/>
    <col min="7654" max="7655" width="9.140625" style="33"/>
    <col min="7656" max="7656" width="17.7109375" style="33" customWidth="1"/>
    <col min="7657" max="7657" width="7.85546875" style="33" customWidth="1"/>
    <col min="7658" max="7658" width="11.7109375" style="33" customWidth="1"/>
    <col min="7659" max="7665" width="11.28515625" style="33" customWidth="1"/>
    <col min="7666" max="7666" width="11.5703125" style="33" customWidth="1"/>
    <col min="7667" max="7667" width="11" style="33" customWidth="1"/>
    <col min="7668" max="7668" width="10.85546875" style="33" customWidth="1"/>
    <col min="7669" max="7671" width="10.7109375" style="33" customWidth="1"/>
    <col min="7672" max="7672" width="0" style="33" hidden="1" customWidth="1"/>
    <col min="7673" max="7673" width="13.140625" style="33" bestFit="1" customWidth="1"/>
    <col min="7674" max="7674" width="8.42578125" style="33" customWidth="1"/>
    <col min="7675" max="7906" width="9.140625" style="33"/>
    <col min="7907" max="7907" width="0.42578125" style="33" customWidth="1"/>
    <col min="7908" max="7908" width="0.140625" style="33" customWidth="1"/>
    <col min="7909" max="7909" width="6.28515625" style="33" customWidth="1"/>
    <col min="7910" max="7911" width="9.140625" style="33"/>
    <col min="7912" max="7912" width="17.7109375" style="33" customWidth="1"/>
    <col min="7913" max="7913" width="7.85546875" style="33" customWidth="1"/>
    <col min="7914" max="7914" width="11.7109375" style="33" customWidth="1"/>
    <col min="7915" max="7921" width="11.28515625" style="33" customWidth="1"/>
    <col min="7922" max="7922" width="11.5703125" style="33" customWidth="1"/>
    <col min="7923" max="7923" width="11" style="33" customWidth="1"/>
    <col min="7924" max="7924" width="10.85546875" style="33" customWidth="1"/>
    <col min="7925" max="7927" width="10.7109375" style="33" customWidth="1"/>
    <col min="7928" max="7928" width="0" style="33" hidden="1" customWidth="1"/>
    <col min="7929" max="7929" width="13.140625" style="33" bestFit="1" customWidth="1"/>
    <col min="7930" max="7930" width="8.42578125" style="33" customWidth="1"/>
    <col min="7931" max="8162" width="9.140625" style="33"/>
    <col min="8163" max="8163" width="0.42578125" style="33" customWidth="1"/>
    <col min="8164" max="8164" width="0.140625" style="33" customWidth="1"/>
    <col min="8165" max="8165" width="6.28515625" style="33" customWidth="1"/>
    <col min="8166" max="8167" width="9.140625" style="33"/>
    <col min="8168" max="8168" width="17.7109375" style="33" customWidth="1"/>
    <col min="8169" max="8169" width="7.85546875" style="33" customWidth="1"/>
    <col min="8170" max="8170" width="11.7109375" style="33" customWidth="1"/>
    <col min="8171" max="8177" width="11.28515625" style="33" customWidth="1"/>
    <col min="8178" max="8178" width="11.5703125" style="33" customWidth="1"/>
    <col min="8179" max="8179" width="11" style="33" customWidth="1"/>
    <col min="8180" max="8180" width="10.85546875" style="33" customWidth="1"/>
    <col min="8181" max="8183" width="10.7109375" style="33" customWidth="1"/>
    <col min="8184" max="8184" width="0" style="33" hidden="1" customWidth="1"/>
    <col min="8185" max="8185" width="13.140625" style="33" bestFit="1" customWidth="1"/>
    <col min="8186" max="8186" width="8.42578125" style="33" customWidth="1"/>
    <col min="8187" max="8418" width="9.140625" style="33"/>
    <col min="8419" max="8419" width="0.42578125" style="33" customWidth="1"/>
    <col min="8420" max="8420" width="0.140625" style="33" customWidth="1"/>
    <col min="8421" max="8421" width="6.28515625" style="33" customWidth="1"/>
    <col min="8422" max="8423" width="9.140625" style="33"/>
    <col min="8424" max="8424" width="17.7109375" style="33" customWidth="1"/>
    <col min="8425" max="8425" width="7.85546875" style="33" customWidth="1"/>
    <col min="8426" max="8426" width="11.7109375" style="33" customWidth="1"/>
    <col min="8427" max="8433" width="11.28515625" style="33" customWidth="1"/>
    <col min="8434" max="8434" width="11.5703125" style="33" customWidth="1"/>
    <col min="8435" max="8435" width="11" style="33" customWidth="1"/>
    <col min="8436" max="8436" width="10.85546875" style="33" customWidth="1"/>
    <col min="8437" max="8439" width="10.7109375" style="33" customWidth="1"/>
    <col min="8440" max="8440" width="0" style="33" hidden="1" customWidth="1"/>
    <col min="8441" max="8441" width="13.140625" style="33" bestFit="1" customWidth="1"/>
    <col min="8442" max="8442" width="8.42578125" style="33" customWidth="1"/>
    <col min="8443" max="8674" width="9.140625" style="33"/>
    <col min="8675" max="8675" width="0.42578125" style="33" customWidth="1"/>
    <col min="8676" max="8676" width="0.140625" style="33" customWidth="1"/>
    <col min="8677" max="8677" width="6.28515625" style="33" customWidth="1"/>
    <col min="8678" max="8679" width="9.140625" style="33"/>
    <col min="8680" max="8680" width="17.7109375" style="33" customWidth="1"/>
    <col min="8681" max="8681" width="7.85546875" style="33" customWidth="1"/>
    <col min="8682" max="8682" width="11.7109375" style="33" customWidth="1"/>
    <col min="8683" max="8689" width="11.28515625" style="33" customWidth="1"/>
    <col min="8690" max="8690" width="11.5703125" style="33" customWidth="1"/>
    <col min="8691" max="8691" width="11" style="33" customWidth="1"/>
    <col min="8692" max="8692" width="10.85546875" style="33" customWidth="1"/>
    <col min="8693" max="8695" width="10.7109375" style="33" customWidth="1"/>
    <col min="8696" max="8696" width="0" style="33" hidden="1" customWidth="1"/>
    <col min="8697" max="8697" width="13.140625" style="33" bestFit="1" customWidth="1"/>
    <col min="8698" max="8698" width="8.42578125" style="33" customWidth="1"/>
    <col min="8699" max="8930" width="9.140625" style="33"/>
    <col min="8931" max="8931" width="0.42578125" style="33" customWidth="1"/>
    <col min="8932" max="8932" width="0.140625" style="33" customWidth="1"/>
    <col min="8933" max="8933" width="6.28515625" style="33" customWidth="1"/>
    <col min="8934" max="8935" width="9.140625" style="33"/>
    <col min="8936" max="8936" width="17.7109375" style="33" customWidth="1"/>
    <col min="8937" max="8937" width="7.85546875" style="33" customWidth="1"/>
    <col min="8938" max="8938" width="11.7109375" style="33" customWidth="1"/>
    <col min="8939" max="8945" width="11.28515625" style="33" customWidth="1"/>
    <col min="8946" max="8946" width="11.5703125" style="33" customWidth="1"/>
    <col min="8947" max="8947" width="11" style="33" customWidth="1"/>
    <col min="8948" max="8948" width="10.85546875" style="33" customWidth="1"/>
    <col min="8949" max="8951" width="10.7109375" style="33" customWidth="1"/>
    <col min="8952" max="8952" width="0" style="33" hidden="1" customWidth="1"/>
    <col min="8953" max="8953" width="13.140625" style="33" bestFit="1" customWidth="1"/>
    <col min="8954" max="8954" width="8.42578125" style="33" customWidth="1"/>
    <col min="8955" max="9186" width="9.140625" style="33"/>
    <col min="9187" max="9187" width="0.42578125" style="33" customWidth="1"/>
    <col min="9188" max="9188" width="0.140625" style="33" customWidth="1"/>
    <col min="9189" max="9189" width="6.28515625" style="33" customWidth="1"/>
    <col min="9190" max="9191" width="9.140625" style="33"/>
    <col min="9192" max="9192" width="17.7109375" style="33" customWidth="1"/>
    <col min="9193" max="9193" width="7.85546875" style="33" customWidth="1"/>
    <col min="9194" max="9194" width="11.7109375" style="33" customWidth="1"/>
    <col min="9195" max="9201" width="11.28515625" style="33" customWidth="1"/>
    <col min="9202" max="9202" width="11.5703125" style="33" customWidth="1"/>
    <col min="9203" max="9203" width="11" style="33" customWidth="1"/>
    <col min="9204" max="9204" width="10.85546875" style="33" customWidth="1"/>
    <col min="9205" max="9207" width="10.7109375" style="33" customWidth="1"/>
    <col min="9208" max="9208" width="0" style="33" hidden="1" customWidth="1"/>
    <col min="9209" max="9209" width="13.140625" style="33" bestFit="1" customWidth="1"/>
    <col min="9210" max="9210" width="8.42578125" style="33" customWidth="1"/>
    <col min="9211" max="9442" width="9.140625" style="33"/>
    <col min="9443" max="9443" width="0.42578125" style="33" customWidth="1"/>
    <col min="9444" max="9444" width="0.140625" style="33" customWidth="1"/>
    <col min="9445" max="9445" width="6.28515625" style="33" customWidth="1"/>
    <col min="9446" max="9447" width="9.140625" style="33"/>
    <col min="9448" max="9448" width="17.7109375" style="33" customWidth="1"/>
    <col min="9449" max="9449" width="7.85546875" style="33" customWidth="1"/>
    <col min="9450" max="9450" width="11.7109375" style="33" customWidth="1"/>
    <col min="9451" max="9457" width="11.28515625" style="33" customWidth="1"/>
    <col min="9458" max="9458" width="11.5703125" style="33" customWidth="1"/>
    <col min="9459" max="9459" width="11" style="33" customWidth="1"/>
    <col min="9460" max="9460" width="10.85546875" style="33" customWidth="1"/>
    <col min="9461" max="9463" width="10.7109375" style="33" customWidth="1"/>
    <col min="9464" max="9464" width="0" style="33" hidden="1" customWidth="1"/>
    <col min="9465" max="9465" width="13.140625" style="33" bestFit="1" customWidth="1"/>
    <col min="9466" max="9466" width="8.42578125" style="33" customWidth="1"/>
    <col min="9467" max="9698" width="9.140625" style="33"/>
    <col min="9699" max="9699" width="0.42578125" style="33" customWidth="1"/>
    <col min="9700" max="9700" width="0.140625" style="33" customWidth="1"/>
    <col min="9701" max="9701" width="6.28515625" style="33" customWidth="1"/>
    <col min="9702" max="9703" width="9.140625" style="33"/>
    <col min="9704" max="9704" width="17.7109375" style="33" customWidth="1"/>
    <col min="9705" max="9705" width="7.85546875" style="33" customWidth="1"/>
    <col min="9706" max="9706" width="11.7109375" style="33" customWidth="1"/>
    <col min="9707" max="9713" width="11.28515625" style="33" customWidth="1"/>
    <col min="9714" max="9714" width="11.5703125" style="33" customWidth="1"/>
    <col min="9715" max="9715" width="11" style="33" customWidth="1"/>
    <col min="9716" max="9716" width="10.85546875" style="33" customWidth="1"/>
    <col min="9717" max="9719" width="10.7109375" style="33" customWidth="1"/>
    <col min="9720" max="9720" width="0" style="33" hidden="1" customWidth="1"/>
    <col min="9721" max="9721" width="13.140625" style="33" bestFit="1" customWidth="1"/>
    <col min="9722" max="9722" width="8.42578125" style="33" customWidth="1"/>
    <col min="9723" max="9954" width="9.140625" style="33"/>
    <col min="9955" max="9955" width="0.42578125" style="33" customWidth="1"/>
    <col min="9956" max="9956" width="0.140625" style="33" customWidth="1"/>
    <col min="9957" max="9957" width="6.28515625" style="33" customWidth="1"/>
    <col min="9958" max="9959" width="9.140625" style="33"/>
    <col min="9960" max="9960" width="17.7109375" style="33" customWidth="1"/>
    <col min="9961" max="9961" width="7.85546875" style="33" customWidth="1"/>
    <col min="9962" max="9962" width="11.7109375" style="33" customWidth="1"/>
    <col min="9963" max="9969" width="11.28515625" style="33" customWidth="1"/>
    <col min="9970" max="9970" width="11.5703125" style="33" customWidth="1"/>
    <col min="9971" max="9971" width="11" style="33" customWidth="1"/>
    <col min="9972" max="9972" width="10.85546875" style="33" customWidth="1"/>
    <col min="9973" max="9975" width="10.7109375" style="33" customWidth="1"/>
    <col min="9976" max="9976" width="0" style="33" hidden="1" customWidth="1"/>
    <col min="9977" max="9977" width="13.140625" style="33" bestFit="1" customWidth="1"/>
    <col min="9978" max="9978" width="8.42578125" style="33" customWidth="1"/>
    <col min="9979" max="10210" width="9.140625" style="33"/>
    <col min="10211" max="10211" width="0.42578125" style="33" customWidth="1"/>
    <col min="10212" max="10212" width="0.140625" style="33" customWidth="1"/>
    <col min="10213" max="10213" width="6.28515625" style="33" customWidth="1"/>
    <col min="10214" max="10215" width="9.140625" style="33"/>
    <col min="10216" max="10216" width="17.7109375" style="33" customWidth="1"/>
    <col min="10217" max="10217" width="7.85546875" style="33" customWidth="1"/>
    <col min="10218" max="10218" width="11.7109375" style="33" customWidth="1"/>
    <col min="10219" max="10225" width="11.28515625" style="33" customWidth="1"/>
    <col min="10226" max="10226" width="11.5703125" style="33" customWidth="1"/>
    <col min="10227" max="10227" width="11" style="33" customWidth="1"/>
    <col min="10228" max="10228" width="10.85546875" style="33" customWidth="1"/>
    <col min="10229" max="10231" width="10.7109375" style="33" customWidth="1"/>
    <col min="10232" max="10232" width="0" style="33" hidden="1" customWidth="1"/>
    <col min="10233" max="10233" width="13.140625" style="33" bestFit="1" customWidth="1"/>
    <col min="10234" max="10234" width="8.42578125" style="33" customWidth="1"/>
    <col min="10235" max="10466" width="9.140625" style="33"/>
    <col min="10467" max="10467" width="0.42578125" style="33" customWidth="1"/>
    <col min="10468" max="10468" width="0.140625" style="33" customWidth="1"/>
    <col min="10469" max="10469" width="6.28515625" style="33" customWidth="1"/>
    <col min="10470" max="10471" width="9.140625" style="33"/>
    <col min="10472" max="10472" width="17.7109375" style="33" customWidth="1"/>
    <col min="10473" max="10473" width="7.85546875" style="33" customWidth="1"/>
    <col min="10474" max="10474" width="11.7109375" style="33" customWidth="1"/>
    <col min="10475" max="10481" width="11.28515625" style="33" customWidth="1"/>
    <col min="10482" max="10482" width="11.5703125" style="33" customWidth="1"/>
    <col min="10483" max="10483" width="11" style="33" customWidth="1"/>
    <col min="10484" max="10484" width="10.85546875" style="33" customWidth="1"/>
    <col min="10485" max="10487" width="10.7109375" style="33" customWidth="1"/>
    <col min="10488" max="10488" width="0" style="33" hidden="1" customWidth="1"/>
    <col min="10489" max="10489" width="13.140625" style="33" bestFit="1" customWidth="1"/>
    <col min="10490" max="10490" width="8.42578125" style="33" customWidth="1"/>
    <col min="10491" max="10722" width="9.140625" style="33"/>
    <col min="10723" max="10723" width="0.42578125" style="33" customWidth="1"/>
    <col min="10724" max="10724" width="0.140625" style="33" customWidth="1"/>
    <col min="10725" max="10725" width="6.28515625" style="33" customWidth="1"/>
    <col min="10726" max="10727" width="9.140625" style="33"/>
    <col min="10728" max="10728" width="17.7109375" style="33" customWidth="1"/>
    <col min="10729" max="10729" width="7.85546875" style="33" customWidth="1"/>
    <col min="10730" max="10730" width="11.7109375" style="33" customWidth="1"/>
    <col min="10731" max="10737" width="11.28515625" style="33" customWidth="1"/>
    <col min="10738" max="10738" width="11.5703125" style="33" customWidth="1"/>
    <col min="10739" max="10739" width="11" style="33" customWidth="1"/>
    <col min="10740" max="10740" width="10.85546875" style="33" customWidth="1"/>
    <col min="10741" max="10743" width="10.7109375" style="33" customWidth="1"/>
    <col min="10744" max="10744" width="0" style="33" hidden="1" customWidth="1"/>
    <col min="10745" max="10745" width="13.140625" style="33" bestFit="1" customWidth="1"/>
    <col min="10746" max="10746" width="8.42578125" style="33" customWidth="1"/>
    <col min="10747" max="10978" width="9.140625" style="33"/>
    <col min="10979" max="10979" width="0.42578125" style="33" customWidth="1"/>
    <col min="10980" max="10980" width="0.140625" style="33" customWidth="1"/>
    <col min="10981" max="10981" width="6.28515625" style="33" customWidth="1"/>
    <col min="10982" max="10983" width="9.140625" style="33"/>
    <col min="10984" max="10984" width="17.7109375" style="33" customWidth="1"/>
    <col min="10985" max="10985" width="7.85546875" style="33" customWidth="1"/>
    <col min="10986" max="10986" width="11.7109375" style="33" customWidth="1"/>
    <col min="10987" max="10993" width="11.28515625" style="33" customWidth="1"/>
    <col min="10994" max="10994" width="11.5703125" style="33" customWidth="1"/>
    <col min="10995" max="10995" width="11" style="33" customWidth="1"/>
    <col min="10996" max="10996" width="10.85546875" style="33" customWidth="1"/>
    <col min="10997" max="10999" width="10.7109375" style="33" customWidth="1"/>
    <col min="11000" max="11000" width="0" style="33" hidden="1" customWidth="1"/>
    <col min="11001" max="11001" width="13.140625" style="33" bestFit="1" customWidth="1"/>
    <col min="11002" max="11002" width="8.42578125" style="33" customWidth="1"/>
    <col min="11003" max="11234" width="9.140625" style="33"/>
    <col min="11235" max="11235" width="0.42578125" style="33" customWidth="1"/>
    <col min="11236" max="11236" width="0.140625" style="33" customWidth="1"/>
    <col min="11237" max="11237" width="6.28515625" style="33" customWidth="1"/>
    <col min="11238" max="11239" width="9.140625" style="33"/>
    <col min="11240" max="11240" width="17.7109375" style="33" customWidth="1"/>
    <col min="11241" max="11241" width="7.85546875" style="33" customWidth="1"/>
    <col min="11242" max="11242" width="11.7109375" style="33" customWidth="1"/>
    <col min="11243" max="11249" width="11.28515625" style="33" customWidth="1"/>
    <col min="11250" max="11250" width="11.5703125" style="33" customWidth="1"/>
    <col min="11251" max="11251" width="11" style="33" customWidth="1"/>
    <col min="11252" max="11252" width="10.85546875" style="33" customWidth="1"/>
    <col min="11253" max="11255" width="10.7109375" style="33" customWidth="1"/>
    <col min="11256" max="11256" width="0" style="33" hidden="1" customWidth="1"/>
    <col min="11257" max="11257" width="13.140625" style="33" bestFit="1" customWidth="1"/>
    <col min="11258" max="11258" width="8.42578125" style="33" customWidth="1"/>
    <col min="11259" max="11490" width="9.140625" style="33"/>
    <col min="11491" max="11491" width="0.42578125" style="33" customWidth="1"/>
    <col min="11492" max="11492" width="0.140625" style="33" customWidth="1"/>
    <col min="11493" max="11493" width="6.28515625" style="33" customWidth="1"/>
    <col min="11494" max="11495" width="9.140625" style="33"/>
    <col min="11496" max="11496" width="17.7109375" style="33" customWidth="1"/>
    <col min="11497" max="11497" width="7.85546875" style="33" customWidth="1"/>
    <col min="11498" max="11498" width="11.7109375" style="33" customWidth="1"/>
    <col min="11499" max="11505" width="11.28515625" style="33" customWidth="1"/>
    <col min="11506" max="11506" width="11.5703125" style="33" customWidth="1"/>
    <col min="11507" max="11507" width="11" style="33" customWidth="1"/>
    <col min="11508" max="11508" width="10.85546875" style="33" customWidth="1"/>
    <col min="11509" max="11511" width="10.7109375" style="33" customWidth="1"/>
    <col min="11512" max="11512" width="0" style="33" hidden="1" customWidth="1"/>
    <col min="11513" max="11513" width="13.140625" style="33" bestFit="1" customWidth="1"/>
    <col min="11514" max="11514" width="8.42578125" style="33" customWidth="1"/>
    <col min="11515" max="11746" width="9.140625" style="33"/>
    <col min="11747" max="11747" width="0.42578125" style="33" customWidth="1"/>
    <col min="11748" max="11748" width="0.140625" style="33" customWidth="1"/>
    <col min="11749" max="11749" width="6.28515625" style="33" customWidth="1"/>
    <col min="11750" max="11751" width="9.140625" style="33"/>
    <col min="11752" max="11752" width="17.7109375" style="33" customWidth="1"/>
    <col min="11753" max="11753" width="7.85546875" style="33" customWidth="1"/>
    <col min="11754" max="11754" width="11.7109375" style="33" customWidth="1"/>
    <col min="11755" max="11761" width="11.28515625" style="33" customWidth="1"/>
    <col min="11762" max="11762" width="11.5703125" style="33" customWidth="1"/>
    <col min="11763" max="11763" width="11" style="33" customWidth="1"/>
    <col min="11764" max="11764" width="10.85546875" style="33" customWidth="1"/>
    <col min="11765" max="11767" width="10.7109375" style="33" customWidth="1"/>
    <col min="11768" max="11768" width="0" style="33" hidden="1" customWidth="1"/>
    <col min="11769" max="11769" width="13.140625" style="33" bestFit="1" customWidth="1"/>
    <col min="11770" max="11770" width="8.42578125" style="33" customWidth="1"/>
    <col min="11771" max="12002" width="9.140625" style="33"/>
    <col min="12003" max="12003" width="0.42578125" style="33" customWidth="1"/>
    <col min="12004" max="12004" width="0.140625" style="33" customWidth="1"/>
    <col min="12005" max="12005" width="6.28515625" style="33" customWidth="1"/>
    <col min="12006" max="12007" width="9.140625" style="33"/>
    <col min="12008" max="12008" width="17.7109375" style="33" customWidth="1"/>
    <col min="12009" max="12009" width="7.85546875" style="33" customWidth="1"/>
    <col min="12010" max="12010" width="11.7109375" style="33" customWidth="1"/>
    <col min="12011" max="12017" width="11.28515625" style="33" customWidth="1"/>
    <col min="12018" max="12018" width="11.5703125" style="33" customWidth="1"/>
    <col min="12019" max="12019" width="11" style="33" customWidth="1"/>
    <col min="12020" max="12020" width="10.85546875" style="33" customWidth="1"/>
    <col min="12021" max="12023" width="10.7109375" style="33" customWidth="1"/>
    <col min="12024" max="12024" width="0" style="33" hidden="1" customWidth="1"/>
    <col min="12025" max="12025" width="13.140625" style="33" bestFit="1" customWidth="1"/>
    <col min="12026" max="12026" width="8.42578125" style="33" customWidth="1"/>
    <col min="12027" max="12258" width="9.140625" style="33"/>
    <col min="12259" max="12259" width="0.42578125" style="33" customWidth="1"/>
    <col min="12260" max="12260" width="0.140625" style="33" customWidth="1"/>
    <col min="12261" max="12261" width="6.28515625" style="33" customWidth="1"/>
    <col min="12262" max="12263" width="9.140625" style="33"/>
    <col min="12264" max="12264" width="17.7109375" style="33" customWidth="1"/>
    <col min="12265" max="12265" width="7.85546875" style="33" customWidth="1"/>
    <col min="12266" max="12266" width="11.7109375" style="33" customWidth="1"/>
    <col min="12267" max="12273" width="11.28515625" style="33" customWidth="1"/>
    <col min="12274" max="12274" width="11.5703125" style="33" customWidth="1"/>
    <col min="12275" max="12275" width="11" style="33" customWidth="1"/>
    <col min="12276" max="12276" width="10.85546875" style="33" customWidth="1"/>
    <col min="12277" max="12279" width="10.7109375" style="33" customWidth="1"/>
    <col min="12280" max="12280" width="0" style="33" hidden="1" customWidth="1"/>
    <col min="12281" max="12281" width="13.140625" style="33" bestFit="1" customWidth="1"/>
    <col min="12282" max="12282" width="8.42578125" style="33" customWidth="1"/>
    <col min="12283" max="12514" width="9.140625" style="33"/>
    <col min="12515" max="12515" width="0.42578125" style="33" customWidth="1"/>
    <col min="12516" max="12516" width="0.140625" style="33" customWidth="1"/>
    <col min="12517" max="12517" width="6.28515625" style="33" customWidth="1"/>
    <col min="12518" max="12519" width="9.140625" style="33"/>
    <col min="12520" max="12520" width="17.7109375" style="33" customWidth="1"/>
    <col min="12521" max="12521" width="7.85546875" style="33" customWidth="1"/>
    <col min="12522" max="12522" width="11.7109375" style="33" customWidth="1"/>
    <col min="12523" max="12529" width="11.28515625" style="33" customWidth="1"/>
    <col min="12530" max="12530" width="11.5703125" style="33" customWidth="1"/>
    <col min="12531" max="12531" width="11" style="33" customWidth="1"/>
    <col min="12532" max="12532" width="10.85546875" style="33" customWidth="1"/>
    <col min="12533" max="12535" width="10.7109375" style="33" customWidth="1"/>
    <col min="12536" max="12536" width="0" style="33" hidden="1" customWidth="1"/>
    <col min="12537" max="12537" width="13.140625" style="33" bestFit="1" customWidth="1"/>
    <col min="12538" max="12538" width="8.42578125" style="33" customWidth="1"/>
    <col min="12539" max="12770" width="9.140625" style="33"/>
    <col min="12771" max="12771" width="0.42578125" style="33" customWidth="1"/>
    <col min="12772" max="12772" width="0.140625" style="33" customWidth="1"/>
    <col min="12773" max="12773" width="6.28515625" style="33" customWidth="1"/>
    <col min="12774" max="12775" width="9.140625" style="33"/>
    <col min="12776" max="12776" width="17.7109375" style="33" customWidth="1"/>
    <col min="12777" max="12777" width="7.85546875" style="33" customWidth="1"/>
    <col min="12778" max="12778" width="11.7109375" style="33" customWidth="1"/>
    <col min="12779" max="12785" width="11.28515625" style="33" customWidth="1"/>
    <col min="12786" max="12786" width="11.5703125" style="33" customWidth="1"/>
    <col min="12787" max="12787" width="11" style="33" customWidth="1"/>
    <col min="12788" max="12788" width="10.85546875" style="33" customWidth="1"/>
    <col min="12789" max="12791" width="10.7109375" style="33" customWidth="1"/>
    <col min="12792" max="12792" width="0" style="33" hidden="1" customWidth="1"/>
    <col min="12793" max="12793" width="13.140625" style="33" bestFit="1" customWidth="1"/>
    <col min="12794" max="12794" width="8.42578125" style="33" customWidth="1"/>
    <col min="12795" max="13026" width="9.140625" style="33"/>
    <col min="13027" max="13027" width="0.42578125" style="33" customWidth="1"/>
    <col min="13028" max="13028" width="0.140625" style="33" customWidth="1"/>
    <col min="13029" max="13029" width="6.28515625" style="33" customWidth="1"/>
    <col min="13030" max="13031" width="9.140625" style="33"/>
    <col min="13032" max="13032" width="17.7109375" style="33" customWidth="1"/>
    <col min="13033" max="13033" width="7.85546875" style="33" customWidth="1"/>
    <col min="13034" max="13034" width="11.7109375" style="33" customWidth="1"/>
    <col min="13035" max="13041" width="11.28515625" style="33" customWidth="1"/>
    <col min="13042" max="13042" width="11.5703125" style="33" customWidth="1"/>
    <col min="13043" max="13043" width="11" style="33" customWidth="1"/>
    <col min="13044" max="13044" width="10.85546875" style="33" customWidth="1"/>
    <col min="13045" max="13047" width="10.7109375" style="33" customWidth="1"/>
    <col min="13048" max="13048" width="0" style="33" hidden="1" customWidth="1"/>
    <col min="13049" max="13049" width="13.140625" style="33" bestFit="1" customWidth="1"/>
    <col min="13050" max="13050" width="8.42578125" style="33" customWidth="1"/>
    <col min="13051" max="13282" width="9.140625" style="33"/>
    <col min="13283" max="13283" width="0.42578125" style="33" customWidth="1"/>
    <col min="13284" max="13284" width="0.140625" style="33" customWidth="1"/>
    <col min="13285" max="13285" width="6.28515625" style="33" customWidth="1"/>
    <col min="13286" max="13287" width="9.140625" style="33"/>
    <col min="13288" max="13288" width="17.7109375" style="33" customWidth="1"/>
    <col min="13289" max="13289" width="7.85546875" style="33" customWidth="1"/>
    <col min="13290" max="13290" width="11.7109375" style="33" customWidth="1"/>
    <col min="13291" max="13297" width="11.28515625" style="33" customWidth="1"/>
    <col min="13298" max="13298" width="11.5703125" style="33" customWidth="1"/>
    <col min="13299" max="13299" width="11" style="33" customWidth="1"/>
    <col min="13300" max="13300" width="10.85546875" style="33" customWidth="1"/>
    <col min="13301" max="13303" width="10.7109375" style="33" customWidth="1"/>
    <col min="13304" max="13304" width="0" style="33" hidden="1" customWidth="1"/>
    <col min="13305" max="13305" width="13.140625" style="33" bestFit="1" customWidth="1"/>
    <col min="13306" max="13306" width="8.42578125" style="33" customWidth="1"/>
    <col min="13307" max="13538" width="9.140625" style="33"/>
    <col min="13539" max="13539" width="0.42578125" style="33" customWidth="1"/>
    <col min="13540" max="13540" width="0.140625" style="33" customWidth="1"/>
    <col min="13541" max="13541" width="6.28515625" style="33" customWidth="1"/>
    <col min="13542" max="13543" width="9.140625" style="33"/>
    <col min="13544" max="13544" width="17.7109375" style="33" customWidth="1"/>
    <col min="13545" max="13545" width="7.85546875" style="33" customWidth="1"/>
    <col min="13546" max="13546" width="11.7109375" style="33" customWidth="1"/>
    <col min="13547" max="13553" width="11.28515625" style="33" customWidth="1"/>
    <col min="13554" max="13554" width="11.5703125" style="33" customWidth="1"/>
    <col min="13555" max="13555" width="11" style="33" customWidth="1"/>
    <col min="13556" max="13556" width="10.85546875" style="33" customWidth="1"/>
    <col min="13557" max="13559" width="10.7109375" style="33" customWidth="1"/>
    <col min="13560" max="13560" width="0" style="33" hidden="1" customWidth="1"/>
    <col min="13561" max="13561" width="13.140625" style="33" bestFit="1" customWidth="1"/>
    <col min="13562" max="13562" width="8.42578125" style="33" customWidth="1"/>
    <col min="13563" max="13794" width="9.140625" style="33"/>
    <col min="13795" max="13795" width="0.42578125" style="33" customWidth="1"/>
    <col min="13796" max="13796" width="0.140625" style="33" customWidth="1"/>
    <col min="13797" max="13797" width="6.28515625" style="33" customWidth="1"/>
    <col min="13798" max="13799" width="9.140625" style="33"/>
    <col min="13800" max="13800" width="17.7109375" style="33" customWidth="1"/>
    <col min="13801" max="13801" width="7.85546875" style="33" customWidth="1"/>
    <col min="13802" max="13802" width="11.7109375" style="33" customWidth="1"/>
    <col min="13803" max="13809" width="11.28515625" style="33" customWidth="1"/>
    <col min="13810" max="13810" width="11.5703125" style="33" customWidth="1"/>
    <col min="13811" max="13811" width="11" style="33" customWidth="1"/>
    <col min="13812" max="13812" width="10.85546875" style="33" customWidth="1"/>
    <col min="13813" max="13815" width="10.7109375" style="33" customWidth="1"/>
    <col min="13816" max="13816" width="0" style="33" hidden="1" customWidth="1"/>
    <col min="13817" max="13817" width="13.140625" style="33" bestFit="1" customWidth="1"/>
    <col min="13818" max="13818" width="8.42578125" style="33" customWidth="1"/>
    <col min="13819" max="14050" width="9.140625" style="33"/>
    <col min="14051" max="14051" width="0.42578125" style="33" customWidth="1"/>
    <col min="14052" max="14052" width="0.140625" style="33" customWidth="1"/>
    <col min="14053" max="14053" width="6.28515625" style="33" customWidth="1"/>
    <col min="14054" max="14055" width="9.140625" style="33"/>
    <col min="14056" max="14056" width="17.7109375" style="33" customWidth="1"/>
    <col min="14057" max="14057" width="7.85546875" style="33" customWidth="1"/>
    <col min="14058" max="14058" width="11.7109375" style="33" customWidth="1"/>
    <col min="14059" max="14065" width="11.28515625" style="33" customWidth="1"/>
    <col min="14066" max="14066" width="11.5703125" style="33" customWidth="1"/>
    <col min="14067" max="14067" width="11" style="33" customWidth="1"/>
    <col min="14068" max="14068" width="10.85546875" style="33" customWidth="1"/>
    <col min="14069" max="14071" width="10.7109375" style="33" customWidth="1"/>
    <col min="14072" max="14072" width="0" style="33" hidden="1" customWidth="1"/>
    <col min="14073" max="14073" width="13.140625" style="33" bestFit="1" customWidth="1"/>
    <col min="14074" max="14074" width="8.42578125" style="33" customWidth="1"/>
    <col min="14075" max="14306" width="9.140625" style="33"/>
    <col min="14307" max="14307" width="0.42578125" style="33" customWidth="1"/>
    <col min="14308" max="14308" width="0.140625" style="33" customWidth="1"/>
    <col min="14309" max="14309" width="6.28515625" style="33" customWidth="1"/>
    <col min="14310" max="14311" width="9.140625" style="33"/>
    <col min="14312" max="14312" width="17.7109375" style="33" customWidth="1"/>
    <col min="14313" max="14313" width="7.85546875" style="33" customWidth="1"/>
    <col min="14314" max="14314" width="11.7109375" style="33" customWidth="1"/>
    <col min="14315" max="14321" width="11.28515625" style="33" customWidth="1"/>
    <col min="14322" max="14322" width="11.5703125" style="33" customWidth="1"/>
    <col min="14323" max="14323" width="11" style="33" customWidth="1"/>
    <col min="14324" max="14324" width="10.85546875" style="33" customWidth="1"/>
    <col min="14325" max="14327" width="10.7109375" style="33" customWidth="1"/>
    <col min="14328" max="14328" width="0" style="33" hidden="1" customWidth="1"/>
    <col min="14329" max="14329" width="13.140625" style="33" bestFit="1" customWidth="1"/>
    <col min="14330" max="14330" width="8.42578125" style="33" customWidth="1"/>
    <col min="14331" max="14562" width="9.140625" style="33"/>
    <col min="14563" max="14563" width="0.42578125" style="33" customWidth="1"/>
    <col min="14564" max="14564" width="0.140625" style="33" customWidth="1"/>
    <col min="14565" max="14565" width="6.28515625" style="33" customWidth="1"/>
    <col min="14566" max="14567" width="9.140625" style="33"/>
    <col min="14568" max="14568" width="17.7109375" style="33" customWidth="1"/>
    <col min="14569" max="14569" width="7.85546875" style="33" customWidth="1"/>
    <col min="14570" max="14570" width="11.7109375" style="33" customWidth="1"/>
    <col min="14571" max="14577" width="11.28515625" style="33" customWidth="1"/>
    <col min="14578" max="14578" width="11.5703125" style="33" customWidth="1"/>
    <col min="14579" max="14579" width="11" style="33" customWidth="1"/>
    <col min="14580" max="14580" width="10.85546875" style="33" customWidth="1"/>
    <col min="14581" max="14583" width="10.7109375" style="33" customWidth="1"/>
    <col min="14584" max="14584" width="0" style="33" hidden="1" customWidth="1"/>
    <col min="14585" max="14585" width="13.140625" style="33" bestFit="1" customWidth="1"/>
    <col min="14586" max="14586" width="8.42578125" style="33" customWidth="1"/>
    <col min="14587" max="14818" width="9.140625" style="33"/>
    <col min="14819" max="14819" width="0.42578125" style="33" customWidth="1"/>
    <col min="14820" max="14820" width="0.140625" style="33" customWidth="1"/>
    <col min="14821" max="14821" width="6.28515625" style="33" customWidth="1"/>
    <col min="14822" max="14823" width="9.140625" style="33"/>
    <col min="14824" max="14824" width="17.7109375" style="33" customWidth="1"/>
    <col min="14825" max="14825" width="7.85546875" style="33" customWidth="1"/>
    <col min="14826" max="14826" width="11.7109375" style="33" customWidth="1"/>
    <col min="14827" max="14833" width="11.28515625" style="33" customWidth="1"/>
    <col min="14834" max="14834" width="11.5703125" style="33" customWidth="1"/>
    <col min="14835" max="14835" width="11" style="33" customWidth="1"/>
    <col min="14836" max="14836" width="10.85546875" style="33" customWidth="1"/>
    <col min="14837" max="14839" width="10.7109375" style="33" customWidth="1"/>
    <col min="14840" max="14840" width="0" style="33" hidden="1" customWidth="1"/>
    <col min="14841" max="14841" width="13.140625" style="33" bestFit="1" customWidth="1"/>
    <col min="14842" max="14842" width="8.42578125" style="33" customWidth="1"/>
    <col min="14843" max="15074" width="9.140625" style="33"/>
    <col min="15075" max="15075" width="0.42578125" style="33" customWidth="1"/>
    <col min="15076" max="15076" width="0.140625" style="33" customWidth="1"/>
    <col min="15077" max="15077" width="6.28515625" style="33" customWidth="1"/>
    <col min="15078" max="15079" width="9.140625" style="33"/>
    <col min="15080" max="15080" width="17.7109375" style="33" customWidth="1"/>
    <col min="15081" max="15081" width="7.85546875" style="33" customWidth="1"/>
    <col min="15082" max="15082" width="11.7109375" style="33" customWidth="1"/>
    <col min="15083" max="15089" width="11.28515625" style="33" customWidth="1"/>
    <col min="15090" max="15090" width="11.5703125" style="33" customWidth="1"/>
    <col min="15091" max="15091" width="11" style="33" customWidth="1"/>
    <col min="15092" max="15092" width="10.85546875" style="33" customWidth="1"/>
    <col min="15093" max="15095" width="10.7109375" style="33" customWidth="1"/>
    <col min="15096" max="15096" width="0" style="33" hidden="1" customWidth="1"/>
    <col min="15097" max="15097" width="13.140625" style="33" bestFit="1" customWidth="1"/>
    <col min="15098" max="15098" width="8.42578125" style="33" customWidth="1"/>
    <col min="15099" max="15330" width="9.140625" style="33"/>
    <col min="15331" max="15331" width="0.42578125" style="33" customWidth="1"/>
    <col min="15332" max="15332" width="0.140625" style="33" customWidth="1"/>
    <col min="15333" max="15333" width="6.28515625" style="33" customWidth="1"/>
    <col min="15334" max="15335" width="9.140625" style="33"/>
    <col min="15336" max="15336" width="17.7109375" style="33" customWidth="1"/>
    <col min="15337" max="15337" width="7.85546875" style="33" customWidth="1"/>
    <col min="15338" max="15338" width="11.7109375" style="33" customWidth="1"/>
    <col min="15339" max="15345" width="11.28515625" style="33" customWidth="1"/>
    <col min="15346" max="15346" width="11.5703125" style="33" customWidth="1"/>
    <col min="15347" max="15347" width="11" style="33" customWidth="1"/>
    <col min="15348" max="15348" width="10.85546875" style="33" customWidth="1"/>
    <col min="15349" max="15351" width="10.7109375" style="33" customWidth="1"/>
    <col min="15352" max="15352" width="0" style="33" hidden="1" customWidth="1"/>
    <col min="15353" max="15353" width="13.140625" style="33" bestFit="1" customWidth="1"/>
    <col min="15354" max="15354" width="8.42578125" style="33" customWidth="1"/>
    <col min="15355" max="15586" width="9.140625" style="33"/>
    <col min="15587" max="15587" width="0.42578125" style="33" customWidth="1"/>
    <col min="15588" max="15588" width="0.140625" style="33" customWidth="1"/>
    <col min="15589" max="15589" width="6.28515625" style="33" customWidth="1"/>
    <col min="15590" max="15591" width="9.140625" style="33"/>
    <col min="15592" max="15592" width="17.7109375" style="33" customWidth="1"/>
    <col min="15593" max="15593" width="7.85546875" style="33" customWidth="1"/>
    <col min="15594" max="15594" width="11.7109375" style="33" customWidth="1"/>
    <col min="15595" max="15601" width="11.28515625" style="33" customWidth="1"/>
    <col min="15602" max="15602" width="11.5703125" style="33" customWidth="1"/>
    <col min="15603" max="15603" width="11" style="33" customWidth="1"/>
    <col min="15604" max="15604" width="10.85546875" style="33" customWidth="1"/>
    <col min="15605" max="15607" width="10.7109375" style="33" customWidth="1"/>
    <col min="15608" max="15608" width="0" style="33" hidden="1" customWidth="1"/>
    <col min="15609" max="15609" width="13.140625" style="33" bestFit="1" customWidth="1"/>
    <col min="15610" max="15610" width="8.42578125" style="33" customWidth="1"/>
    <col min="15611" max="15842" width="9.140625" style="33"/>
    <col min="15843" max="15843" width="0.42578125" style="33" customWidth="1"/>
    <col min="15844" max="15844" width="0.140625" style="33" customWidth="1"/>
    <col min="15845" max="15845" width="6.28515625" style="33" customWidth="1"/>
    <col min="15846" max="15847" width="9.140625" style="33"/>
    <col min="15848" max="15848" width="17.7109375" style="33" customWidth="1"/>
    <col min="15849" max="15849" width="7.85546875" style="33" customWidth="1"/>
    <col min="15850" max="15850" width="11.7109375" style="33" customWidth="1"/>
    <col min="15851" max="15857" width="11.28515625" style="33" customWidth="1"/>
    <col min="15858" max="15858" width="11.5703125" style="33" customWidth="1"/>
    <col min="15859" max="15859" width="11" style="33" customWidth="1"/>
    <col min="15860" max="15860" width="10.85546875" style="33" customWidth="1"/>
    <col min="15861" max="15863" width="10.7109375" style="33" customWidth="1"/>
    <col min="15864" max="15864" width="0" style="33" hidden="1" customWidth="1"/>
    <col min="15865" max="15865" width="13.140625" style="33" bestFit="1" customWidth="1"/>
    <col min="15866" max="15866" width="8.42578125" style="33" customWidth="1"/>
    <col min="15867" max="16098" width="9.140625" style="33"/>
    <col min="16099" max="16099" width="0.42578125" style="33" customWidth="1"/>
    <col min="16100" max="16100" width="0.140625" style="33" customWidth="1"/>
    <col min="16101" max="16101" width="6.28515625" style="33" customWidth="1"/>
    <col min="16102" max="16103" width="9.140625" style="33"/>
    <col min="16104" max="16104" width="17.7109375" style="33" customWidth="1"/>
    <col min="16105" max="16105" width="7.85546875" style="33" customWidth="1"/>
    <col min="16106" max="16106" width="11.7109375" style="33" customWidth="1"/>
    <col min="16107" max="16113" width="11.28515625" style="33" customWidth="1"/>
    <col min="16114" max="16114" width="11.5703125" style="33" customWidth="1"/>
    <col min="16115" max="16115" width="11" style="33" customWidth="1"/>
    <col min="16116" max="16116" width="10.85546875" style="33" customWidth="1"/>
    <col min="16117" max="16119" width="10.7109375" style="33" customWidth="1"/>
    <col min="16120" max="16120" width="0" style="33" hidden="1" customWidth="1"/>
    <col min="16121" max="16121" width="13.140625" style="33" bestFit="1" customWidth="1"/>
    <col min="16122" max="16122" width="8.42578125" style="33" customWidth="1"/>
    <col min="16123" max="16352" width="9.140625" style="33"/>
    <col min="16353" max="16356" width="9.140625" style="33" customWidth="1"/>
    <col min="16357" max="16384" width="9.140625" style="33"/>
  </cols>
  <sheetData>
    <row r="1" spans="1:16" ht="18" customHeight="1" thickBot="1">
      <c r="A1" s="424"/>
      <c r="B1" s="425"/>
      <c r="C1" s="425"/>
      <c r="D1" s="426"/>
      <c r="E1" s="413" t="s">
        <v>44</v>
      </c>
      <c r="F1" s="413"/>
      <c r="G1" s="413"/>
      <c r="H1" s="413"/>
      <c r="I1" s="413"/>
      <c r="J1" s="413"/>
      <c r="K1" s="413"/>
      <c r="L1" s="413"/>
      <c r="M1" s="413"/>
    </row>
    <row r="2" spans="1:16" s="34" customFormat="1" ht="40.15" customHeight="1">
      <c r="A2" s="481" t="s">
        <v>45</v>
      </c>
      <c r="B2" s="481" t="s">
        <v>46</v>
      </c>
      <c r="C2" s="481"/>
      <c r="D2" s="481"/>
      <c r="E2" s="35"/>
      <c r="F2" s="479" t="s">
        <v>47</v>
      </c>
      <c r="G2" s="480"/>
      <c r="I2" s="479" t="s">
        <v>48</v>
      </c>
      <c r="J2" s="480"/>
      <c r="K2" s="454"/>
      <c r="L2" s="491" t="s">
        <v>49</v>
      </c>
      <c r="M2" s="492"/>
    </row>
    <row r="3" spans="1:16" s="34" customFormat="1" ht="40.15" customHeight="1">
      <c r="A3" s="481"/>
      <c r="B3" s="481"/>
      <c r="C3" s="481"/>
      <c r="D3" s="481"/>
      <c r="E3" s="35"/>
      <c r="F3" s="443" t="s">
        <v>50</v>
      </c>
      <c r="G3" s="439" t="s">
        <v>51</v>
      </c>
      <c r="I3" s="221" t="s">
        <v>50</v>
      </c>
      <c r="J3" s="453" t="s">
        <v>51</v>
      </c>
      <c r="K3" s="455"/>
      <c r="L3" s="493"/>
      <c r="M3" s="494"/>
    </row>
    <row r="4" spans="1:16" ht="40.15" customHeight="1" thickBot="1">
      <c r="A4" s="436" t="s">
        <v>52</v>
      </c>
      <c r="B4" s="489" t="s">
        <v>53</v>
      </c>
      <c r="C4" s="489"/>
      <c r="D4" s="489"/>
      <c r="E4" s="39"/>
      <c r="F4" s="225">
        <v>0</v>
      </c>
      <c r="G4" s="225"/>
      <c r="I4" s="225">
        <v>0</v>
      </c>
      <c r="J4" s="225"/>
      <c r="K4" s="456"/>
      <c r="L4" s="495">
        <f ca="1">SUM(F64,I64)</f>
        <v>0</v>
      </c>
      <c r="M4" s="496"/>
    </row>
    <row r="5" spans="1:16" ht="40.15" customHeight="1">
      <c r="A5" s="436" t="s">
        <v>54</v>
      </c>
      <c r="B5" s="488" t="s">
        <v>55</v>
      </c>
      <c r="C5" s="488"/>
      <c r="D5" s="488"/>
      <c r="E5" s="411"/>
      <c r="F5" s="441">
        <v>0</v>
      </c>
      <c r="G5" s="459"/>
      <c r="H5" s="412"/>
      <c r="I5" s="397">
        <v>0</v>
      </c>
      <c r="J5" s="417"/>
      <c r="K5" s="457"/>
      <c r="L5" s="415"/>
      <c r="M5" s="414"/>
    </row>
    <row r="6" spans="1:16" ht="40.15" customHeight="1">
      <c r="A6" s="436" t="s">
        <v>56</v>
      </c>
      <c r="B6" s="489" t="s">
        <v>57</v>
      </c>
      <c r="C6" s="489"/>
      <c r="D6" s="489"/>
      <c r="E6" s="39"/>
      <c r="F6" s="440">
        <v>0</v>
      </c>
      <c r="G6" s="396"/>
      <c r="I6" s="225">
        <v>0</v>
      </c>
      <c r="J6" s="396"/>
      <c r="K6" s="430"/>
    </row>
    <row r="7" spans="1:16" ht="40.15" customHeight="1">
      <c r="A7" s="436" t="s">
        <v>58</v>
      </c>
      <c r="B7" s="469" t="s">
        <v>59</v>
      </c>
      <c r="C7" s="470"/>
      <c r="D7" s="471"/>
      <c r="E7" s="39"/>
      <c r="F7" s="225">
        <v>0</v>
      </c>
      <c r="G7" s="396"/>
      <c r="I7" s="420">
        <v>0</v>
      </c>
      <c r="J7" s="421"/>
      <c r="K7" s="430"/>
    </row>
    <row r="8" spans="1:16" ht="40.15" customHeight="1">
      <c r="A8" s="436" t="s">
        <v>60</v>
      </c>
      <c r="B8" s="469" t="s">
        <v>61</v>
      </c>
      <c r="C8" s="470"/>
      <c r="D8" s="471"/>
      <c r="E8" s="39"/>
      <c r="F8" s="225">
        <v>0</v>
      </c>
      <c r="G8" s="396"/>
      <c r="I8" s="429">
        <v>0</v>
      </c>
      <c r="J8" s="396"/>
      <c r="K8" s="430"/>
    </row>
    <row r="9" spans="1:16" ht="40.15" customHeight="1">
      <c r="A9" s="436" t="s">
        <v>62</v>
      </c>
      <c r="B9" s="469" t="s">
        <v>63</v>
      </c>
      <c r="C9" s="470"/>
      <c r="D9" s="471"/>
      <c r="E9" s="39"/>
      <c r="F9" s="225">
        <v>0</v>
      </c>
      <c r="G9" s="396"/>
      <c r="I9" s="429">
        <v>0</v>
      </c>
      <c r="J9" s="396"/>
      <c r="K9" s="430"/>
    </row>
    <row r="10" spans="1:16" ht="40.15" customHeight="1">
      <c r="A10" s="436" t="s">
        <v>64</v>
      </c>
      <c r="B10" s="475" t="s">
        <v>65</v>
      </c>
      <c r="C10" s="475"/>
      <c r="D10" s="475"/>
      <c r="E10" s="39"/>
      <c r="F10" s="225">
        <v>0</v>
      </c>
      <c r="G10" s="396"/>
      <c r="I10" s="397">
        <v>0</v>
      </c>
      <c r="J10" s="396"/>
      <c r="K10" s="430"/>
    </row>
    <row r="11" spans="1:16" ht="40.15" customHeight="1">
      <c r="A11" s="436" t="s">
        <v>66</v>
      </c>
      <c r="B11" s="482" t="s">
        <v>67</v>
      </c>
      <c r="C11" s="482"/>
      <c r="D11" s="482"/>
      <c r="E11" s="39"/>
      <c r="F11" s="441">
        <v>0</v>
      </c>
      <c r="G11" s="396"/>
      <c r="I11" s="397">
        <v>0</v>
      </c>
      <c r="J11" s="396"/>
      <c r="K11" s="430"/>
      <c r="M11" s="412"/>
      <c r="N11" s="412"/>
    </row>
    <row r="12" spans="1:16" ht="40.15" customHeight="1">
      <c r="A12" s="436" t="s">
        <v>68</v>
      </c>
      <c r="B12" s="472" t="s">
        <v>69</v>
      </c>
      <c r="C12" s="473"/>
      <c r="D12" s="474"/>
      <c r="E12" s="39"/>
      <c r="F12" s="225">
        <v>0</v>
      </c>
      <c r="G12" s="396"/>
      <c r="I12" s="409"/>
      <c r="J12" s="410"/>
      <c r="K12" s="430"/>
      <c r="M12" s="412"/>
      <c r="N12" s="412"/>
    </row>
    <row r="13" spans="1:16" ht="40.15" customHeight="1">
      <c r="A13" s="436" t="s">
        <v>70</v>
      </c>
      <c r="B13" s="469" t="s">
        <v>71</v>
      </c>
      <c r="C13" s="470"/>
      <c r="D13" s="471"/>
      <c r="E13" s="39"/>
      <c r="F13" s="440">
        <v>0</v>
      </c>
      <c r="G13" s="396"/>
      <c r="I13" s="225">
        <v>0</v>
      </c>
      <c r="J13" s="452"/>
      <c r="K13" s="430"/>
    </row>
    <row r="14" spans="1:16" ht="40.15" customHeight="1">
      <c r="A14" s="436" t="s">
        <v>72</v>
      </c>
      <c r="B14" s="489" t="s">
        <v>73</v>
      </c>
      <c r="C14" s="489"/>
      <c r="D14" s="489"/>
      <c r="E14" s="39"/>
      <c r="F14" s="225">
        <v>0</v>
      </c>
      <c r="G14" s="408"/>
      <c r="I14" s="423">
        <v>0</v>
      </c>
      <c r="J14" s="421"/>
      <c r="K14" s="430"/>
      <c r="P14" s="384"/>
    </row>
    <row r="15" spans="1:16" ht="40.15" customHeight="1">
      <c r="A15" s="436" t="s">
        <v>74</v>
      </c>
      <c r="B15" s="488" t="s">
        <v>75</v>
      </c>
      <c r="C15" s="488"/>
      <c r="D15" s="488"/>
      <c r="E15" s="39"/>
      <c r="F15" s="440">
        <v>0</v>
      </c>
      <c r="G15" s="410"/>
      <c r="H15" s="38"/>
      <c r="I15" s="423">
        <v>0</v>
      </c>
      <c r="J15" s="396"/>
      <c r="K15" s="430"/>
      <c r="P15" s="384"/>
    </row>
    <row r="16" spans="1:16" ht="40.15" customHeight="1">
      <c r="A16" s="436" t="s">
        <v>76</v>
      </c>
      <c r="B16" s="489" t="s">
        <v>77</v>
      </c>
      <c r="C16" s="489"/>
      <c r="D16" s="489"/>
      <c r="E16" s="39"/>
      <c r="F16" s="416">
        <v>0</v>
      </c>
      <c r="G16" s="396"/>
      <c r="I16" s="420">
        <v>0</v>
      </c>
      <c r="J16" s="396"/>
      <c r="K16" s="430"/>
      <c r="P16" s="384"/>
    </row>
    <row r="17" spans="1:16" ht="40.15" customHeight="1">
      <c r="A17" s="436" t="s">
        <v>78</v>
      </c>
      <c r="B17" s="489" t="s">
        <v>79</v>
      </c>
      <c r="C17" s="489"/>
      <c r="D17" s="489"/>
      <c r="E17" s="39"/>
      <c r="F17" s="416">
        <v>0</v>
      </c>
      <c r="G17" s="396"/>
      <c r="I17" s="397">
        <v>0</v>
      </c>
      <c r="J17" s="396"/>
      <c r="K17" s="430"/>
      <c r="P17" s="384"/>
    </row>
    <row r="18" spans="1:16" ht="40.15" customHeight="1">
      <c r="A18" s="436" t="s">
        <v>80</v>
      </c>
      <c r="B18" s="489" t="s">
        <v>81</v>
      </c>
      <c r="C18" s="489"/>
      <c r="D18" s="489"/>
      <c r="E18" s="39"/>
      <c r="F18" s="225">
        <v>0</v>
      </c>
      <c r="G18" s="408"/>
      <c r="I18" s="397">
        <v>0</v>
      </c>
      <c r="J18" s="396"/>
      <c r="K18" s="430"/>
      <c r="P18" s="384"/>
    </row>
    <row r="19" spans="1:16" ht="40.15" customHeight="1">
      <c r="A19" s="436" t="s">
        <v>82</v>
      </c>
      <c r="B19" s="489" t="s">
        <v>83</v>
      </c>
      <c r="C19" s="489"/>
      <c r="D19" s="489"/>
      <c r="E19" s="39"/>
      <c r="F19" s="440">
        <v>0</v>
      </c>
      <c r="G19" s="396"/>
      <c r="I19" s="397">
        <v>0</v>
      </c>
      <c r="J19" s="396"/>
      <c r="K19" s="430"/>
      <c r="P19" s="384"/>
    </row>
    <row r="20" spans="1:16" ht="40.15" customHeight="1" thickBot="1">
      <c r="A20" s="436" t="s">
        <v>84</v>
      </c>
      <c r="B20" s="503" t="s">
        <v>85</v>
      </c>
      <c r="C20" s="503"/>
      <c r="D20" s="503"/>
      <c r="E20" s="39"/>
      <c r="F20" s="416">
        <v>0</v>
      </c>
      <c r="G20" s="408"/>
      <c r="I20" s="409"/>
      <c r="J20" s="410"/>
      <c r="K20" s="430"/>
      <c r="P20" s="384"/>
    </row>
    <row r="21" spans="1:16" ht="24.6" customHeight="1" thickBot="1">
      <c r="A21" s="485" t="s">
        <v>86</v>
      </c>
      <c r="B21" s="486"/>
      <c r="C21" s="486"/>
      <c r="D21" s="487"/>
      <c r="E21" s="39"/>
      <c r="F21" s="437"/>
      <c r="G21" s="438"/>
      <c r="I21" s="418"/>
      <c r="J21" s="419"/>
      <c r="K21" s="457"/>
      <c r="P21" s="384"/>
    </row>
    <row r="22" spans="1:16" ht="40.15" customHeight="1">
      <c r="A22" s="442" t="s">
        <v>87</v>
      </c>
      <c r="B22" s="498" t="s">
        <v>88</v>
      </c>
      <c r="C22" s="498"/>
      <c r="D22" s="498"/>
      <c r="E22" s="39"/>
      <c r="F22" s="445"/>
      <c r="G22" s="446"/>
      <c r="I22" s="420">
        <v>0</v>
      </c>
      <c r="J22" s="421"/>
      <c r="K22" s="430"/>
      <c r="P22" s="384"/>
    </row>
    <row r="23" spans="1:16" ht="40.15" customHeight="1">
      <c r="A23" s="442" t="s">
        <v>89</v>
      </c>
      <c r="B23" s="489" t="s">
        <v>90</v>
      </c>
      <c r="C23" s="489"/>
      <c r="D23" s="489"/>
      <c r="E23" s="39"/>
      <c r="F23" s="447"/>
      <c r="G23" s="448"/>
      <c r="I23" s="397">
        <v>0</v>
      </c>
      <c r="J23" s="396"/>
      <c r="K23" s="430"/>
      <c r="P23" s="384"/>
    </row>
    <row r="24" spans="1:16" ht="40.15" customHeight="1">
      <c r="A24" s="442" t="s">
        <v>91</v>
      </c>
      <c r="B24" s="475" t="s">
        <v>92</v>
      </c>
      <c r="C24" s="475"/>
      <c r="D24" s="475"/>
      <c r="E24" s="39"/>
      <c r="F24" s="447"/>
      <c r="G24" s="448"/>
      <c r="I24" s="397">
        <v>0</v>
      </c>
      <c r="J24" s="396"/>
      <c r="K24" s="430"/>
      <c r="P24" s="384"/>
    </row>
    <row r="25" spans="1:16" ht="40.15" customHeight="1">
      <c r="A25" s="442" t="s">
        <v>93</v>
      </c>
      <c r="B25" s="475" t="s">
        <v>94</v>
      </c>
      <c r="C25" s="475"/>
      <c r="D25" s="475"/>
      <c r="E25" s="39"/>
      <c r="F25" s="447"/>
      <c r="G25" s="448"/>
      <c r="I25" s="397">
        <v>0</v>
      </c>
      <c r="J25" s="396"/>
      <c r="K25" s="430"/>
      <c r="P25" s="384"/>
    </row>
    <row r="26" spans="1:16" ht="40.15" customHeight="1">
      <c r="A26" s="442" t="s">
        <v>95</v>
      </c>
      <c r="B26" s="475" t="s">
        <v>96</v>
      </c>
      <c r="C26" s="475"/>
      <c r="D26" s="475"/>
      <c r="E26" s="39"/>
      <c r="F26" s="447"/>
      <c r="G26" s="448"/>
      <c r="I26" s="397">
        <v>0</v>
      </c>
      <c r="J26" s="396"/>
      <c r="K26" s="430"/>
      <c r="P26" s="384"/>
    </row>
    <row r="27" spans="1:16" ht="40.15" customHeight="1">
      <c r="A27" s="442" t="s">
        <v>97</v>
      </c>
      <c r="B27" s="475" t="s">
        <v>98</v>
      </c>
      <c r="C27" s="475"/>
      <c r="D27" s="475"/>
      <c r="E27" s="39"/>
      <c r="F27" s="447"/>
      <c r="G27" s="448"/>
      <c r="I27" s="397">
        <v>0</v>
      </c>
      <c r="J27" s="396"/>
      <c r="K27" s="430"/>
      <c r="P27" s="384"/>
    </row>
    <row r="28" spans="1:16" ht="40.15" customHeight="1">
      <c r="A28" s="442" t="s">
        <v>99</v>
      </c>
      <c r="B28" s="475" t="s">
        <v>100</v>
      </c>
      <c r="C28" s="475"/>
      <c r="D28" s="475"/>
      <c r="E28" s="39"/>
      <c r="F28" s="447"/>
      <c r="G28" s="448"/>
      <c r="I28" s="397">
        <v>0</v>
      </c>
      <c r="J28" s="396"/>
      <c r="K28" s="430"/>
      <c r="P28" s="384"/>
    </row>
    <row r="29" spans="1:16" ht="40.15" customHeight="1">
      <c r="A29" s="442" t="s">
        <v>101</v>
      </c>
      <c r="B29" s="483" t="s">
        <v>102</v>
      </c>
      <c r="C29" s="483"/>
      <c r="D29" s="483"/>
      <c r="E29" s="39"/>
      <c r="F29" s="447"/>
      <c r="G29" s="448"/>
      <c r="I29" s="397">
        <v>0</v>
      </c>
      <c r="J29" s="396"/>
      <c r="K29" s="430"/>
      <c r="P29" s="384"/>
    </row>
    <row r="30" spans="1:16" ht="40.15" customHeight="1">
      <c r="A30" s="442" t="s">
        <v>103</v>
      </c>
      <c r="B30" s="484" t="s">
        <v>104</v>
      </c>
      <c r="C30" s="484"/>
      <c r="D30" s="484"/>
      <c r="E30" s="39"/>
      <c r="F30" s="447"/>
      <c r="G30" s="448"/>
      <c r="I30" s="397">
        <v>0</v>
      </c>
      <c r="J30" s="396"/>
      <c r="K30" s="430"/>
      <c r="P30" s="384"/>
    </row>
    <row r="31" spans="1:16" ht="40.15" customHeight="1">
      <c r="A31" s="442" t="s">
        <v>105</v>
      </c>
      <c r="B31" s="484" t="s">
        <v>106</v>
      </c>
      <c r="C31" s="484"/>
      <c r="D31" s="484"/>
      <c r="E31" s="39"/>
      <c r="F31" s="447"/>
      <c r="G31" s="448"/>
      <c r="I31" s="397">
        <v>0</v>
      </c>
      <c r="J31" s="396"/>
      <c r="K31" s="430"/>
      <c r="P31" s="384"/>
    </row>
    <row r="32" spans="1:16" ht="40.15" customHeight="1">
      <c r="A32" s="442" t="s">
        <v>107</v>
      </c>
      <c r="B32" s="484" t="s">
        <v>108</v>
      </c>
      <c r="C32" s="484"/>
      <c r="D32" s="484"/>
      <c r="E32" s="39"/>
      <c r="F32" s="447"/>
      <c r="G32" s="448"/>
      <c r="I32" s="397">
        <v>0</v>
      </c>
      <c r="J32" s="396"/>
      <c r="K32" s="430"/>
      <c r="P32" s="384"/>
    </row>
    <row r="33" spans="1:16" ht="40.15" customHeight="1">
      <c r="A33" s="442" t="s">
        <v>109</v>
      </c>
      <c r="B33" s="484" t="s">
        <v>110</v>
      </c>
      <c r="C33" s="484"/>
      <c r="D33" s="484"/>
      <c r="E33" s="39"/>
      <c r="F33" s="447"/>
      <c r="G33" s="448"/>
      <c r="I33" s="397">
        <v>0</v>
      </c>
      <c r="J33" s="396"/>
      <c r="K33" s="430"/>
      <c r="P33" s="384"/>
    </row>
    <row r="34" spans="1:16" ht="40.15" customHeight="1">
      <c r="A34" s="442" t="s">
        <v>111</v>
      </c>
      <c r="B34" s="484" t="s">
        <v>112</v>
      </c>
      <c r="C34" s="484"/>
      <c r="D34" s="484"/>
      <c r="E34" s="39"/>
      <c r="F34" s="447"/>
      <c r="G34" s="448"/>
      <c r="I34" s="397">
        <v>0</v>
      </c>
      <c r="J34" s="396"/>
      <c r="K34" s="430"/>
      <c r="P34" s="384"/>
    </row>
    <row r="35" spans="1:16" ht="40.15" customHeight="1">
      <c r="A35" s="442" t="s">
        <v>113</v>
      </c>
      <c r="B35" s="484" t="s">
        <v>114</v>
      </c>
      <c r="C35" s="484"/>
      <c r="D35" s="484"/>
      <c r="E35" s="39"/>
      <c r="F35" s="447"/>
      <c r="G35" s="448"/>
      <c r="I35" s="397">
        <v>0</v>
      </c>
      <c r="J35" s="396"/>
      <c r="K35" s="430"/>
      <c r="P35" s="384"/>
    </row>
    <row r="36" spans="1:16" ht="40.15" customHeight="1">
      <c r="A36" s="442" t="s">
        <v>115</v>
      </c>
      <c r="B36" s="484" t="s">
        <v>116</v>
      </c>
      <c r="C36" s="484"/>
      <c r="D36" s="484"/>
      <c r="E36" s="39"/>
      <c r="F36" s="447"/>
      <c r="G36" s="448"/>
      <c r="I36" s="397">
        <v>0</v>
      </c>
      <c r="J36" s="396"/>
      <c r="K36" s="430"/>
      <c r="P36" s="384"/>
    </row>
    <row r="37" spans="1:16" ht="40.15" customHeight="1">
      <c r="A37" s="442" t="s">
        <v>117</v>
      </c>
      <c r="B37" s="484" t="s">
        <v>118</v>
      </c>
      <c r="C37" s="484"/>
      <c r="D37" s="484"/>
      <c r="E37" s="39"/>
      <c r="F37" s="447"/>
      <c r="G37" s="448"/>
      <c r="I37" s="397">
        <v>0</v>
      </c>
      <c r="J37" s="396"/>
      <c r="K37" s="430"/>
      <c r="P37" s="384"/>
    </row>
    <row r="38" spans="1:16" ht="40.15" customHeight="1">
      <c r="A38" s="442" t="s">
        <v>119</v>
      </c>
      <c r="B38" s="484" t="s">
        <v>120</v>
      </c>
      <c r="C38" s="484"/>
      <c r="D38" s="484"/>
      <c r="E38" s="39"/>
      <c r="F38" s="447"/>
      <c r="G38" s="448"/>
      <c r="I38" s="397">
        <v>0</v>
      </c>
      <c r="J38" s="396"/>
      <c r="K38" s="430"/>
      <c r="P38" s="384"/>
    </row>
    <row r="39" spans="1:16" ht="40.15" customHeight="1">
      <c r="A39" s="442" t="s">
        <v>121</v>
      </c>
      <c r="B39" s="484" t="s">
        <v>122</v>
      </c>
      <c r="C39" s="484"/>
      <c r="D39" s="484"/>
      <c r="E39" s="39"/>
      <c r="F39" s="447"/>
      <c r="G39" s="448"/>
      <c r="I39" s="397">
        <v>0</v>
      </c>
      <c r="J39" s="396"/>
      <c r="K39" s="430"/>
      <c r="P39" s="384"/>
    </row>
    <row r="40" spans="1:16" ht="40.15" customHeight="1">
      <c r="A40" s="442" t="s">
        <v>123</v>
      </c>
      <c r="B40" s="484" t="s">
        <v>124</v>
      </c>
      <c r="C40" s="484"/>
      <c r="D40" s="484"/>
      <c r="E40" s="39"/>
      <c r="F40" s="447"/>
      <c r="G40" s="448"/>
      <c r="I40" s="397">
        <v>0</v>
      </c>
      <c r="J40" s="396"/>
      <c r="K40" s="430"/>
      <c r="P40" s="384"/>
    </row>
    <row r="41" spans="1:16" ht="40.15" customHeight="1">
      <c r="A41" s="442" t="s">
        <v>125</v>
      </c>
      <c r="B41" s="497" t="s">
        <v>126</v>
      </c>
      <c r="C41" s="497"/>
      <c r="D41" s="497"/>
      <c r="E41" s="39"/>
      <c r="F41" s="447"/>
      <c r="G41" s="448"/>
      <c r="I41" s="397">
        <v>0</v>
      </c>
      <c r="J41" s="396"/>
      <c r="K41" s="430"/>
      <c r="P41" s="384"/>
    </row>
    <row r="42" spans="1:16" ht="40.15" customHeight="1">
      <c r="A42" s="442" t="s">
        <v>127</v>
      </c>
      <c r="B42" s="490" t="s">
        <v>128</v>
      </c>
      <c r="C42" s="490"/>
      <c r="D42" s="490"/>
      <c r="E42" s="39"/>
      <c r="F42" s="447"/>
      <c r="G42" s="448"/>
      <c r="I42" s="397">
        <v>0</v>
      </c>
      <c r="J42" s="396"/>
      <c r="K42" s="430"/>
      <c r="P42" s="384"/>
    </row>
    <row r="43" spans="1:16" ht="40.15" customHeight="1">
      <c r="A43" s="442" t="s">
        <v>129</v>
      </c>
      <c r="B43" s="490" t="s">
        <v>130</v>
      </c>
      <c r="C43" s="490"/>
      <c r="D43" s="490"/>
      <c r="E43" s="39"/>
      <c r="F43" s="447"/>
      <c r="G43" s="448"/>
      <c r="I43" s="397">
        <v>0</v>
      </c>
      <c r="J43" s="396"/>
      <c r="K43" s="430"/>
      <c r="P43" s="384"/>
    </row>
    <row r="44" spans="1:16" ht="40.15" customHeight="1">
      <c r="A44" s="442" t="s">
        <v>131</v>
      </c>
      <c r="B44" s="490" t="s">
        <v>132</v>
      </c>
      <c r="C44" s="490"/>
      <c r="D44" s="490"/>
      <c r="E44" s="39"/>
      <c r="F44" s="447"/>
      <c r="G44" s="448"/>
      <c r="I44" s="397">
        <v>0</v>
      </c>
      <c r="J44" s="396"/>
      <c r="K44" s="430"/>
      <c r="P44" s="384"/>
    </row>
    <row r="45" spans="1:16" ht="40.15" customHeight="1">
      <c r="A45" s="442" t="s">
        <v>133</v>
      </c>
      <c r="B45" s="497" t="s">
        <v>134</v>
      </c>
      <c r="C45" s="497"/>
      <c r="D45" s="497"/>
      <c r="E45" s="39"/>
      <c r="F45" s="447"/>
      <c r="G45" s="448"/>
      <c r="I45" s="397">
        <v>0</v>
      </c>
      <c r="J45" s="396"/>
      <c r="K45" s="430"/>
      <c r="P45" s="384"/>
    </row>
    <row r="46" spans="1:16" ht="40.15" customHeight="1">
      <c r="A46" s="442" t="s">
        <v>135</v>
      </c>
      <c r="B46" s="475" t="s">
        <v>136</v>
      </c>
      <c r="C46" s="475"/>
      <c r="D46" s="475"/>
      <c r="E46" s="39"/>
      <c r="F46" s="447"/>
      <c r="G46" s="448"/>
      <c r="I46" s="397">
        <v>0</v>
      </c>
      <c r="J46" s="396"/>
      <c r="K46" s="430"/>
      <c r="P46" s="384"/>
    </row>
    <row r="47" spans="1:16" ht="40.15" customHeight="1">
      <c r="A47" s="442" t="s">
        <v>137</v>
      </c>
      <c r="B47" s="431" t="s">
        <v>138</v>
      </c>
      <c r="C47" s="431"/>
      <c r="D47" s="431"/>
      <c r="E47" s="39"/>
      <c r="F47" s="447"/>
      <c r="G47" s="448"/>
      <c r="I47" s="397">
        <v>0</v>
      </c>
      <c r="J47" s="396"/>
      <c r="K47" s="430"/>
      <c r="P47" s="384"/>
    </row>
    <row r="48" spans="1:16" ht="40.15" customHeight="1">
      <c r="A48" s="442" t="s">
        <v>139</v>
      </c>
      <c r="B48" s="431" t="s">
        <v>140</v>
      </c>
      <c r="C48" s="431"/>
      <c r="D48" s="431"/>
      <c r="E48" s="39"/>
      <c r="F48" s="447"/>
      <c r="G48" s="448"/>
      <c r="I48" s="397">
        <v>0</v>
      </c>
      <c r="J48" s="396"/>
      <c r="K48" s="430"/>
      <c r="P48" s="384"/>
    </row>
    <row r="49" spans="1:16" ht="40.15" customHeight="1">
      <c r="A49" s="442" t="s">
        <v>141</v>
      </c>
      <c r="B49" s="499" t="s">
        <v>142</v>
      </c>
      <c r="C49" s="499"/>
      <c r="D49" s="499"/>
      <c r="E49" s="39"/>
      <c r="F49" s="447"/>
      <c r="G49" s="448"/>
      <c r="I49" s="397">
        <v>0</v>
      </c>
      <c r="J49" s="396"/>
      <c r="K49" s="430"/>
      <c r="P49" s="384"/>
    </row>
    <row r="50" spans="1:16" ht="40.15" customHeight="1">
      <c r="A50" s="442" t="s">
        <v>143</v>
      </c>
      <c r="B50" s="499" t="s">
        <v>144</v>
      </c>
      <c r="C50" s="499"/>
      <c r="D50" s="499"/>
      <c r="E50" s="39"/>
      <c r="F50" s="447"/>
      <c r="G50" s="448"/>
      <c r="I50" s="397">
        <v>0</v>
      </c>
      <c r="J50" s="396"/>
      <c r="K50" s="430"/>
      <c r="P50" s="384"/>
    </row>
    <row r="51" spans="1:16" ht="40.15" customHeight="1">
      <c r="A51" s="442" t="s">
        <v>145</v>
      </c>
      <c r="B51" s="475" t="s">
        <v>146</v>
      </c>
      <c r="C51" s="475"/>
      <c r="D51" s="475"/>
      <c r="E51" s="39"/>
      <c r="F51" s="447"/>
      <c r="G51" s="448"/>
      <c r="I51" s="397">
        <v>0</v>
      </c>
      <c r="J51" s="396"/>
      <c r="K51" s="430"/>
      <c r="P51" s="384"/>
    </row>
    <row r="52" spans="1:16" ht="40.15" customHeight="1">
      <c r="A52" s="442" t="s">
        <v>147</v>
      </c>
      <c r="B52" s="475" t="s">
        <v>148</v>
      </c>
      <c r="C52" s="475"/>
      <c r="D52" s="475"/>
      <c r="E52" s="39"/>
      <c r="F52" s="447"/>
      <c r="G52" s="448"/>
      <c r="I52" s="397">
        <v>0</v>
      </c>
      <c r="J52" s="396"/>
      <c r="K52" s="430"/>
      <c r="P52" s="384"/>
    </row>
    <row r="53" spans="1:16" ht="40.15" customHeight="1">
      <c r="A53" s="442" t="s">
        <v>149</v>
      </c>
      <c r="B53" s="475" t="s">
        <v>150</v>
      </c>
      <c r="C53" s="475"/>
      <c r="D53" s="475"/>
      <c r="E53" s="39"/>
      <c r="F53" s="447"/>
      <c r="G53" s="448"/>
      <c r="I53" s="397">
        <v>0</v>
      </c>
      <c r="J53" s="396"/>
      <c r="K53" s="430"/>
      <c r="P53" s="384"/>
    </row>
    <row r="54" spans="1:16" ht="40.15" customHeight="1">
      <c r="A54" s="442" t="s">
        <v>151</v>
      </c>
      <c r="B54" s="489" t="s">
        <v>152</v>
      </c>
      <c r="C54" s="489"/>
      <c r="D54" s="489"/>
      <c r="E54" s="39"/>
      <c r="F54" s="447"/>
      <c r="G54" s="448"/>
      <c r="I54" s="397">
        <v>0</v>
      </c>
      <c r="J54" s="396"/>
      <c r="K54" s="430"/>
      <c r="P54" s="384"/>
    </row>
    <row r="55" spans="1:16" ht="40.15" customHeight="1">
      <c r="A55" s="442" t="s">
        <v>153</v>
      </c>
      <c r="B55" s="488" t="s">
        <v>154</v>
      </c>
      <c r="C55" s="488"/>
      <c r="D55" s="488"/>
      <c r="E55" s="39"/>
      <c r="F55" s="447"/>
      <c r="G55" s="448"/>
      <c r="I55" s="397">
        <v>0</v>
      </c>
      <c r="J55" s="396"/>
      <c r="K55" s="430"/>
      <c r="P55" s="384"/>
    </row>
    <row r="56" spans="1:16" ht="40.15" customHeight="1">
      <c r="A56" s="442" t="s">
        <v>155</v>
      </c>
      <c r="B56" s="475" t="s">
        <v>156</v>
      </c>
      <c r="C56" s="475"/>
      <c r="D56" s="475"/>
      <c r="E56" s="39"/>
      <c r="F56" s="449"/>
      <c r="G56" s="450"/>
      <c r="I56" s="409">
        <v>0</v>
      </c>
      <c r="J56" s="410"/>
      <c r="K56" s="430"/>
      <c r="P56" s="384"/>
    </row>
    <row r="57" spans="1:16" ht="34.15" customHeight="1">
      <c r="A57" s="500" t="s">
        <v>157</v>
      </c>
      <c r="B57" s="501"/>
      <c r="C57" s="501"/>
      <c r="D57" s="502"/>
      <c r="E57" s="39"/>
      <c r="F57" s="444">
        <f>SUM(F4:F20)</f>
        <v>0</v>
      </c>
      <c r="G57" s="433"/>
      <c r="I57" s="398">
        <f ca="1">SUM(I4:I57)</f>
        <v>0</v>
      </c>
      <c r="J57" s="434"/>
      <c r="K57" s="457"/>
      <c r="M57" s="336"/>
      <c r="N57" s="336"/>
      <c r="P57" s="384"/>
    </row>
    <row r="58" spans="1:16" ht="19.149999999999999" customHeight="1">
      <c r="A58" s="239"/>
      <c r="B58" s="37"/>
      <c r="D58" s="422"/>
      <c r="E58" s="48"/>
      <c r="F58" s="451"/>
      <c r="G58" s="427"/>
      <c r="I58" s="428"/>
      <c r="J58" s="421"/>
      <c r="K58" s="430"/>
      <c r="M58" s="336"/>
      <c r="N58" s="336"/>
    </row>
    <row r="59" spans="1:16" ht="40.15" customHeight="1">
      <c r="A59" s="399"/>
      <c r="B59" s="40" t="s">
        <v>158</v>
      </c>
      <c r="C59" s="41"/>
      <c r="D59" s="42"/>
      <c r="E59" s="48"/>
      <c r="F59" s="432">
        <v>0</v>
      </c>
      <c r="G59" s="421"/>
      <c r="I59" s="349">
        <v>0</v>
      </c>
      <c r="J59" s="339"/>
      <c r="K59" s="458"/>
      <c r="N59" s="336"/>
    </row>
    <row r="60" spans="1:16" ht="40.15" customHeight="1">
      <c r="A60" s="399"/>
      <c r="B60" s="40" t="s">
        <v>159</v>
      </c>
      <c r="C60" s="41"/>
      <c r="D60" s="42"/>
      <c r="E60" s="39"/>
      <c r="F60" s="43">
        <v>0</v>
      </c>
      <c r="G60" s="396"/>
      <c r="H60" s="50"/>
      <c r="I60" s="349">
        <v>0</v>
      </c>
      <c r="J60" s="339"/>
      <c r="K60" s="458"/>
      <c r="N60" s="336"/>
      <c r="P60" s="385"/>
    </row>
    <row r="61" spans="1:16" ht="40.15" customHeight="1">
      <c r="A61" s="399"/>
      <c r="B61" s="40" t="s">
        <v>160</v>
      </c>
      <c r="C61" s="41"/>
      <c r="D61" s="42"/>
      <c r="E61" s="39"/>
      <c r="F61" s="43">
        <v>0</v>
      </c>
      <c r="G61" s="396"/>
      <c r="H61" s="383"/>
      <c r="I61" s="43">
        <v>0</v>
      </c>
      <c r="J61" s="339"/>
      <c r="K61" s="458"/>
      <c r="N61" s="336"/>
      <c r="P61" s="385"/>
    </row>
    <row r="62" spans="1:16" ht="40.15" customHeight="1">
      <c r="A62" s="399"/>
      <c r="B62" s="40" t="s">
        <v>161</v>
      </c>
      <c r="C62" s="41"/>
      <c r="D62" s="42"/>
      <c r="E62" s="39"/>
      <c r="F62" s="43">
        <v>0</v>
      </c>
      <c r="G62" s="396"/>
      <c r="H62" s="50"/>
      <c r="I62" s="43">
        <v>0</v>
      </c>
      <c r="J62" s="339"/>
      <c r="K62" s="458"/>
      <c r="P62" s="336"/>
    </row>
    <row r="63" spans="1:16" ht="12.6" customHeight="1">
      <c r="A63" s="37"/>
      <c r="B63" s="37"/>
      <c r="D63" s="38"/>
      <c r="E63" s="39"/>
      <c r="F63" s="43"/>
      <c r="G63" s="410"/>
      <c r="H63" s="50"/>
      <c r="I63" s="43"/>
      <c r="J63" s="339"/>
      <c r="K63" s="458"/>
      <c r="M63" s="227"/>
      <c r="N63" s="227"/>
      <c r="P63" s="336"/>
    </row>
    <row r="64" spans="1:16" ht="36.6" customHeight="1">
      <c r="A64" s="476" t="s">
        <v>162</v>
      </c>
      <c r="B64" s="477"/>
      <c r="C64" s="477"/>
      <c r="D64" s="478"/>
      <c r="E64" s="39"/>
      <c r="F64" s="248">
        <f>SUM(F57,F59:F62)</f>
        <v>0</v>
      </c>
      <c r="G64" s="249"/>
      <c r="H64" s="50"/>
      <c r="I64" s="248">
        <f ca="1">SUM(I57,I59:I62)</f>
        <v>0</v>
      </c>
      <c r="J64" s="341"/>
      <c r="K64" s="460"/>
      <c r="P64" s="336"/>
    </row>
    <row r="65" spans="1:14" s="227" customFormat="1" ht="18" customHeight="1">
      <c r="A65" s="33"/>
      <c r="B65" s="33"/>
      <c r="C65" s="33"/>
      <c r="D65" s="33"/>
      <c r="E65" s="228"/>
      <c r="G65" s="430"/>
      <c r="N65" s="33"/>
    </row>
    <row r="68" spans="1:14">
      <c r="G68" s="435"/>
    </row>
  </sheetData>
  <mergeCells count="59">
    <mergeCell ref="A57:D57"/>
    <mergeCell ref="B20:D20"/>
    <mergeCell ref="B55:D55"/>
    <mergeCell ref="B16:D16"/>
    <mergeCell ref="B17:D17"/>
    <mergeCell ref="B18:D18"/>
    <mergeCell ref="B19:D19"/>
    <mergeCell ref="B54:D54"/>
    <mergeCell ref="B51:D51"/>
    <mergeCell ref="B52:D52"/>
    <mergeCell ref="B53:D53"/>
    <mergeCell ref="B49:D49"/>
    <mergeCell ref="B50:D50"/>
    <mergeCell ref="B45:D45"/>
    <mergeCell ref="B43:D43"/>
    <mergeCell ref="B44:D44"/>
    <mergeCell ref="B41:D41"/>
    <mergeCell ref="B26:D26"/>
    <mergeCell ref="B27:D27"/>
    <mergeCell ref="L2:M3"/>
    <mergeCell ref="B5:D5"/>
    <mergeCell ref="B4:D4"/>
    <mergeCell ref="I2:J2"/>
    <mergeCell ref="L4:M4"/>
    <mergeCell ref="B6:D6"/>
    <mergeCell ref="B42:D42"/>
    <mergeCell ref="B33:D33"/>
    <mergeCell ref="B34:D34"/>
    <mergeCell ref="B35:D35"/>
    <mergeCell ref="B36:D36"/>
    <mergeCell ref="B37:D37"/>
    <mergeCell ref="B25:D25"/>
    <mergeCell ref="B38:D38"/>
    <mergeCell ref="B39:D39"/>
    <mergeCell ref="B40:D40"/>
    <mergeCell ref="B22:D22"/>
    <mergeCell ref="B23:D23"/>
    <mergeCell ref="B24:D24"/>
    <mergeCell ref="A64:D64"/>
    <mergeCell ref="F2:G2"/>
    <mergeCell ref="B2:D3"/>
    <mergeCell ref="A2:A3"/>
    <mergeCell ref="B11:D11"/>
    <mergeCell ref="B56:D56"/>
    <mergeCell ref="B28:D28"/>
    <mergeCell ref="B29:D29"/>
    <mergeCell ref="B13:D13"/>
    <mergeCell ref="B30:D30"/>
    <mergeCell ref="B31:D31"/>
    <mergeCell ref="B32:D32"/>
    <mergeCell ref="A21:D21"/>
    <mergeCell ref="B46:D46"/>
    <mergeCell ref="B15:D15"/>
    <mergeCell ref="B14:D14"/>
    <mergeCell ref="B7:D7"/>
    <mergeCell ref="B8:D8"/>
    <mergeCell ref="B12:D12"/>
    <mergeCell ref="B9:D9"/>
    <mergeCell ref="B10:D10"/>
  </mergeCells>
  <phoneticPr fontId="48" type="noConversion"/>
  <printOptions horizontalCentered="1"/>
  <pageMargins left="0.25" right="0.25" top="0.5" bottom="0.5" header="0.5" footer="0.5"/>
  <pageSetup scale="46" fitToHeight="0" orientation="landscape" r:id="rId1"/>
  <headerFooter scaleWithDoc="0" alignWithMargins="0"/>
  <rowBreaks count="2" manualBreakCount="2">
    <brk id="32" max="11" man="1"/>
    <brk id="64" max="11" man="1"/>
  </rowBreaks>
  <colBreaks count="1" manualBreakCount="1">
    <brk id="7" max="6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R859"/>
  <sheetViews>
    <sheetView showGridLines="0" topLeftCell="A22" zoomScale="130" zoomScaleNormal="130" zoomScaleSheetLayoutView="130" workbookViewId="0">
      <selection activeCell="F39" sqref="F39"/>
    </sheetView>
  </sheetViews>
  <sheetFormatPr defaultRowHeight="13.9"/>
  <cols>
    <col min="1" max="1" width="1.140625" style="109" customWidth="1"/>
    <col min="2" max="2" width="6.5703125" style="110" customWidth="1"/>
    <col min="3" max="3" width="67.28515625" style="109" customWidth="1"/>
    <col min="4" max="4" width="9.5703125" style="111" customWidth="1"/>
    <col min="5" max="5" width="5.28515625" style="215" customWidth="1"/>
    <col min="6" max="6" width="10" style="113" customWidth="1"/>
    <col min="7" max="7" width="10.42578125" style="111" customWidth="1"/>
    <col min="8" max="8" width="11.28515625" style="111" customWidth="1"/>
    <col min="9" max="9" width="9.140625" style="114"/>
    <col min="10" max="11" width="9.140625" style="109"/>
    <col min="12" max="12" width="24.28515625" style="109" customWidth="1"/>
    <col min="13" max="15" width="9.140625" style="109"/>
    <col min="16" max="16" width="12.28515625" style="109" customWidth="1"/>
    <col min="17" max="256" width="9.14062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9.14062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9.14062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9.14062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9.14062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9.14062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9.14062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9.14062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9.14062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9.14062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9.14062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9.14062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9.14062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9.14062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9.14062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9.14062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9.14062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9.14062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9.14062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9.14062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9.14062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9.14062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9.14062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9.14062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9.14062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9.14062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9.14062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9.14062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9.14062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9.14062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9.14062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9.14062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9.14062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9.14062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9.14062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9.14062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9.14062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9.14062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9.14062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9.14062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9.14062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9.14062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9.14062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9.14062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9.14062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9.14062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9.14062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9.14062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9.14062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9.14062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9.14062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9.14062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9.14062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9.14062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9.14062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9.14062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9.14062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9.14062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9.14062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9.14062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9.14062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9.14062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9.14062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9.140625" style="109"/>
  </cols>
  <sheetData>
    <row r="1" spans="2:11" s="66" customFormat="1" ht="15" customHeight="1">
      <c r="B1" s="205" t="e">
        <f>#REF!</f>
        <v>#REF!</v>
      </c>
      <c r="D1" s="67"/>
      <c r="E1" s="209"/>
      <c r="F1" s="69"/>
      <c r="G1" s="67"/>
      <c r="H1" s="67"/>
      <c r="I1" s="70"/>
    </row>
    <row r="2" spans="2:11" s="57" customFormat="1" ht="15" customHeight="1">
      <c r="B2" s="204" t="e">
        <f>#REF!</f>
        <v>#REF!</v>
      </c>
      <c r="D2" s="71"/>
      <c r="E2" s="210"/>
      <c r="F2" s="73"/>
      <c r="G2" s="55" t="s">
        <v>2</v>
      </c>
      <c r="H2" s="234" t="e">
        <f>'Bid Breakdown'!#REF!</f>
        <v>#REF!</v>
      </c>
      <c r="I2" s="56"/>
    </row>
    <row r="3" spans="2:11" s="57" customFormat="1" ht="15" customHeight="1">
      <c r="B3" s="54"/>
      <c r="D3" s="71"/>
      <c r="E3" s="210"/>
      <c r="F3" s="73"/>
      <c r="G3" s="55" t="s">
        <v>163</v>
      </c>
      <c r="H3" s="75" t="e">
        <f>#REF!</f>
        <v>#REF!</v>
      </c>
      <c r="I3" s="56"/>
    </row>
    <row r="4" spans="2:11" s="57" customFormat="1" ht="18">
      <c r="B4" s="321" t="s">
        <v>164</v>
      </c>
      <c r="D4" s="71"/>
      <c r="E4" s="210"/>
      <c r="F4" s="73"/>
      <c r="G4" s="55" t="s">
        <v>4</v>
      </c>
      <c r="H4" s="75" t="str">
        <f>'Bid Breakdown'!G3</f>
        <v>Comments</v>
      </c>
      <c r="I4" s="56" t="s">
        <v>165</v>
      </c>
      <c r="K4" s="57" t="s">
        <v>166</v>
      </c>
    </row>
    <row r="5" spans="2:11" s="57" customFormat="1" ht="15.6">
      <c r="B5" s="54"/>
      <c r="D5" s="71"/>
      <c r="E5" s="210"/>
      <c r="F5" s="73"/>
      <c r="G5" s="55"/>
      <c r="H5" s="55"/>
      <c r="I5" s="56"/>
    </row>
    <row r="6" spans="2:11" s="57" customFormat="1" ht="15.75" customHeight="1">
      <c r="B6" s="511" t="s">
        <v>167</v>
      </c>
      <c r="C6" s="511"/>
      <c r="D6" s="511"/>
      <c r="E6" s="511"/>
      <c r="F6" s="511"/>
      <c r="G6" s="511"/>
      <c r="H6" s="511"/>
      <c r="I6" s="56"/>
    </row>
    <row r="7" spans="2:11" s="57" customFormat="1" ht="7.5" customHeight="1">
      <c r="B7" s="58"/>
      <c r="C7" s="59"/>
      <c r="D7" s="59"/>
      <c r="E7" s="59"/>
      <c r="F7" s="59"/>
      <c r="G7" s="59"/>
      <c r="H7" s="59"/>
      <c r="I7" s="56"/>
    </row>
    <row r="8" spans="2:11" s="57" customFormat="1" ht="8.25" customHeight="1">
      <c r="B8" s="512"/>
      <c r="C8" s="513"/>
      <c r="D8" s="513"/>
      <c r="E8" s="513"/>
      <c r="F8" s="513"/>
      <c r="G8" s="56"/>
      <c r="H8" s="56"/>
    </row>
    <row r="9" spans="2:11" s="79" customFormat="1" ht="20.100000000000001" customHeight="1">
      <c r="B9" s="76" t="s">
        <v>168</v>
      </c>
      <c r="C9" s="77" t="s">
        <v>169</v>
      </c>
      <c r="D9" s="60" t="s">
        <v>170</v>
      </c>
      <c r="E9" s="59" t="s">
        <v>171</v>
      </c>
      <c r="F9" s="216" t="s">
        <v>172</v>
      </c>
      <c r="G9" s="242" t="s">
        <v>173</v>
      </c>
      <c r="H9" s="242" t="s">
        <v>174</v>
      </c>
      <c r="I9" s="78"/>
    </row>
    <row r="10" spans="2:11" s="64" customFormat="1" ht="15" customHeight="1">
      <c r="B10" s="80"/>
      <c r="D10" s="81"/>
      <c r="E10" s="211"/>
      <c r="F10" s="83"/>
      <c r="G10" s="81"/>
      <c r="H10" s="81"/>
      <c r="I10" s="63"/>
    </row>
    <row r="11" spans="2:11" s="64" customFormat="1" ht="15" customHeight="1">
      <c r="B11" s="80"/>
      <c r="D11" s="81"/>
      <c r="E11" s="211"/>
      <c r="F11" s="83"/>
      <c r="G11" s="81"/>
      <c r="H11" s="81"/>
      <c r="I11" s="63"/>
    </row>
    <row r="12" spans="2:11" s="96" customFormat="1" ht="17.100000000000001" customHeight="1">
      <c r="B12" s="90" t="s">
        <v>175</v>
      </c>
      <c r="C12" s="91" t="s">
        <v>176</v>
      </c>
      <c r="D12" s="192" t="str">
        <f>H4</f>
        <v>Comments</v>
      </c>
      <c r="E12" s="243"/>
      <c r="F12" s="193" t="e">
        <f>H12/D12</f>
        <v>#VALUE!</v>
      </c>
      <c r="G12" s="92"/>
      <c r="H12" s="95" t="e">
        <f>SUM(G13:G15)</f>
        <v>#VALUE!</v>
      </c>
      <c r="I12" s="34"/>
    </row>
    <row r="13" spans="2:11" s="96" customFormat="1" ht="15" customHeight="1">
      <c r="B13" s="180"/>
      <c r="D13" s="181"/>
      <c r="E13" s="213"/>
      <c r="F13" s="183"/>
      <c r="G13" s="181"/>
      <c r="H13" s="181"/>
      <c r="I13" s="34"/>
    </row>
    <row r="14" spans="2:11" s="96" customFormat="1" ht="15" customHeight="1">
      <c r="B14" s="180">
        <v>1</v>
      </c>
      <c r="C14" s="96" t="s">
        <v>177</v>
      </c>
      <c r="D14" s="181" t="str">
        <f>D12</f>
        <v>Comments</v>
      </c>
      <c r="E14" s="213" t="s">
        <v>178</v>
      </c>
      <c r="F14" s="183">
        <v>2</v>
      </c>
      <c r="G14" s="203" t="e">
        <f>F14*D14</f>
        <v>#VALUE!</v>
      </c>
      <c r="H14" s="181"/>
      <c r="I14" s="34"/>
    </row>
    <row r="15" spans="2:11" s="96" customFormat="1" ht="15" customHeight="1">
      <c r="B15" s="180">
        <v>2</v>
      </c>
      <c r="C15" s="96" t="s">
        <v>179</v>
      </c>
      <c r="D15" s="181"/>
      <c r="E15" s="213"/>
      <c r="F15" s="183"/>
      <c r="G15" s="181" t="s">
        <v>180</v>
      </c>
      <c r="H15" s="181"/>
      <c r="I15" s="34"/>
    </row>
    <row r="16" spans="2:11" s="96" customFormat="1" ht="15" customHeight="1">
      <c r="B16" s="180"/>
      <c r="D16" s="181"/>
      <c r="E16" s="213"/>
      <c r="F16" s="183"/>
      <c r="G16" s="181"/>
      <c r="H16" s="181"/>
      <c r="I16" s="34"/>
    </row>
    <row r="17" spans="2:9" s="96" customFormat="1" ht="17.100000000000001" customHeight="1">
      <c r="B17" s="90" t="s">
        <v>181</v>
      </c>
      <c r="C17" s="91" t="s">
        <v>182</v>
      </c>
      <c r="D17" s="192" t="str">
        <f>H4</f>
        <v>Comments</v>
      </c>
      <c r="E17" s="243"/>
      <c r="F17" s="193" t="e">
        <f>H17/D17</f>
        <v>#VALUE!</v>
      </c>
      <c r="G17" s="92"/>
      <c r="H17" s="95" t="e">
        <f>SUM(G18:G21)</f>
        <v>#VALUE!</v>
      </c>
      <c r="I17" s="34"/>
    </row>
    <row r="18" spans="2:9" s="96" customFormat="1" ht="15" customHeight="1">
      <c r="B18" s="180"/>
      <c r="D18" s="181"/>
      <c r="E18" s="213"/>
      <c r="F18" s="183"/>
      <c r="G18" s="181"/>
      <c r="H18" s="181"/>
      <c r="I18" s="34"/>
    </row>
    <row r="19" spans="2:9" s="96" customFormat="1" ht="15" customHeight="1">
      <c r="B19" s="180">
        <f>B15+1</f>
        <v>3</v>
      </c>
      <c r="C19" s="96" t="s">
        <v>183</v>
      </c>
      <c r="D19" s="181" t="str">
        <f>H4</f>
        <v>Comments</v>
      </c>
      <c r="E19" s="213" t="s">
        <v>178</v>
      </c>
      <c r="F19" s="183">
        <v>10</v>
      </c>
      <c r="G19" s="181" t="e">
        <f>ROUND(F19*D19,-3)</f>
        <v>#VALUE!</v>
      </c>
      <c r="H19" s="181"/>
      <c r="I19" s="34"/>
    </row>
    <row r="20" spans="2:9" s="96" customFormat="1" ht="15" customHeight="1">
      <c r="B20" s="180">
        <f>B19+1</f>
        <v>4</v>
      </c>
      <c r="C20" s="96" t="s">
        <v>184</v>
      </c>
      <c r="D20" s="181">
        <v>1</v>
      </c>
      <c r="E20" s="213" t="s">
        <v>185</v>
      </c>
      <c r="F20" s="183">
        <v>7500</v>
      </c>
      <c r="G20" s="181">
        <f>F20*D20</f>
        <v>7500</v>
      </c>
      <c r="H20" s="181"/>
      <c r="I20" s="34"/>
    </row>
    <row r="21" spans="2:9" s="96" customFormat="1" ht="15" customHeight="1">
      <c r="B21" s="180"/>
      <c r="D21" s="181"/>
      <c r="E21" s="213"/>
      <c r="F21" s="183"/>
      <c r="G21" s="181"/>
      <c r="H21" s="181"/>
      <c r="I21" s="34"/>
    </row>
    <row r="22" spans="2:9" s="96" customFormat="1" ht="17.100000000000001" customHeight="1">
      <c r="B22" s="90" t="s">
        <v>186</v>
      </c>
      <c r="C22" s="91" t="s">
        <v>187</v>
      </c>
      <c r="D22" s="192" t="str">
        <f>H4</f>
        <v>Comments</v>
      </c>
      <c r="E22" s="243"/>
      <c r="F22" s="193" t="e">
        <f>H22/D22</f>
        <v>#VALUE!</v>
      </c>
      <c r="G22" s="92"/>
      <c r="H22" s="95" t="e">
        <f>SUM(G23:G27)</f>
        <v>#VALUE!</v>
      </c>
      <c r="I22" s="34"/>
    </row>
    <row r="23" spans="2:9" s="96" customFormat="1" ht="15" customHeight="1">
      <c r="B23" s="180"/>
      <c r="D23" s="181"/>
      <c r="E23" s="213"/>
      <c r="F23" s="183"/>
      <c r="G23" s="181"/>
      <c r="H23" s="181"/>
      <c r="I23" s="34"/>
    </row>
    <row r="24" spans="2:9" s="96" customFormat="1" ht="15" customHeight="1">
      <c r="B24" s="180">
        <f>B20+1</f>
        <v>5</v>
      </c>
      <c r="C24" s="96" t="s">
        <v>188</v>
      </c>
      <c r="D24" s="181" t="str">
        <f>D22</f>
        <v>Comments</v>
      </c>
      <c r="E24" s="213" t="s">
        <v>178</v>
      </c>
      <c r="F24" s="183">
        <v>5</v>
      </c>
      <c r="G24" s="181" t="e">
        <f>ROUND(F24*D24,-3)</f>
        <v>#VALUE!</v>
      </c>
      <c r="H24" s="181"/>
      <c r="I24" s="34"/>
    </row>
    <row r="25" spans="2:9" s="96" customFormat="1" ht="15" customHeight="1">
      <c r="B25" s="180">
        <f>B24+1</f>
        <v>6</v>
      </c>
      <c r="C25" s="96" t="s">
        <v>189</v>
      </c>
      <c r="D25" s="181" t="str">
        <f>D24</f>
        <v>Comments</v>
      </c>
      <c r="E25" s="213" t="s">
        <v>178</v>
      </c>
      <c r="F25" s="183">
        <v>7.5</v>
      </c>
      <c r="G25" s="181" t="e">
        <f>ROUND(F25*D25,-3)</f>
        <v>#VALUE!</v>
      </c>
      <c r="H25" s="181"/>
      <c r="I25" s="34"/>
    </row>
    <row r="26" spans="2:9" s="96" customFormat="1" ht="15" customHeight="1">
      <c r="B26" s="180">
        <f>B25+1</f>
        <v>7</v>
      </c>
      <c r="C26" s="96" t="s">
        <v>190</v>
      </c>
      <c r="D26" s="181"/>
      <c r="E26" s="213"/>
      <c r="F26" s="183"/>
      <c r="G26" s="181"/>
      <c r="H26" s="181"/>
      <c r="I26" s="34"/>
    </row>
    <row r="27" spans="2:9" s="96" customFormat="1" ht="15" customHeight="1">
      <c r="B27" s="180"/>
      <c r="D27" s="181"/>
      <c r="E27" s="213"/>
      <c r="F27" s="183"/>
      <c r="G27" s="181"/>
      <c r="H27" s="181"/>
      <c r="I27" s="34"/>
    </row>
    <row r="28" spans="2:9" s="96" customFormat="1" ht="17.100000000000001" customHeight="1">
      <c r="B28" s="97" t="s">
        <v>191</v>
      </c>
      <c r="C28" s="91" t="s">
        <v>192</v>
      </c>
      <c r="D28" s="192" t="str">
        <f>H4</f>
        <v>Comments</v>
      </c>
      <c r="E28" s="243"/>
      <c r="F28" s="193" t="e">
        <f>H28/D28</f>
        <v>#VALUE!</v>
      </c>
      <c r="G28" s="92"/>
      <c r="H28" s="95">
        <f>SUM(G29:G32)</f>
        <v>21050</v>
      </c>
      <c r="I28" s="34"/>
    </row>
    <row r="29" spans="2:9" s="96" customFormat="1" ht="15" customHeight="1">
      <c r="B29" s="180"/>
      <c r="D29" s="181"/>
      <c r="E29" s="213"/>
      <c r="F29" s="183"/>
      <c r="G29" s="181"/>
      <c r="H29" s="181"/>
      <c r="I29" s="34"/>
    </row>
    <row r="30" spans="2:9" s="96" customFormat="1" ht="15" customHeight="1">
      <c r="B30" s="180">
        <f>B26+1</f>
        <v>8</v>
      </c>
      <c r="C30" s="96" t="s">
        <v>193</v>
      </c>
      <c r="D30" s="181">
        <v>7</v>
      </c>
      <c r="E30" s="213" t="s">
        <v>194</v>
      </c>
      <c r="F30" s="183">
        <v>150</v>
      </c>
      <c r="G30" s="181">
        <f>F30*D30</f>
        <v>1050</v>
      </c>
      <c r="H30" s="181"/>
      <c r="I30" s="34"/>
    </row>
    <row r="31" spans="2:9" s="96" customFormat="1" ht="15" customHeight="1">
      <c r="B31" s="180">
        <f>B30+1</f>
        <v>9</v>
      </c>
      <c r="C31" s="96" t="s">
        <v>195</v>
      </c>
      <c r="D31" s="181">
        <v>1</v>
      </c>
      <c r="E31" s="213" t="s">
        <v>196</v>
      </c>
      <c r="F31" s="183">
        <v>20000</v>
      </c>
      <c r="G31" s="181">
        <f>F31*D31</f>
        <v>20000</v>
      </c>
      <c r="H31" s="181"/>
      <c r="I31" s="34"/>
    </row>
    <row r="32" spans="2:9" s="96" customFormat="1" ht="15" customHeight="1">
      <c r="B32" s="180"/>
      <c r="D32" s="181"/>
      <c r="E32" s="213"/>
      <c r="F32" s="183"/>
      <c r="G32" s="181"/>
      <c r="H32" s="181"/>
      <c r="I32" s="34"/>
    </row>
    <row r="33" spans="2:9" s="96" customFormat="1" ht="17.100000000000001" customHeight="1">
      <c r="B33" s="90" t="s">
        <v>197</v>
      </c>
      <c r="C33" s="91" t="s">
        <v>198</v>
      </c>
      <c r="D33" s="192" t="str">
        <f>H4</f>
        <v>Comments</v>
      </c>
      <c r="E33" s="243"/>
      <c r="F33" s="193" t="e">
        <f>H33/D33</f>
        <v>#VALUE!</v>
      </c>
      <c r="G33" s="92"/>
      <c r="H33" s="95" t="e">
        <f>SUM(G34:G62)</f>
        <v>#VALUE!</v>
      </c>
      <c r="I33" s="34"/>
    </row>
    <row r="34" spans="2:9" s="96" customFormat="1" ht="15" customHeight="1">
      <c r="B34" s="180"/>
      <c r="C34" s="274" t="s">
        <v>199</v>
      </c>
      <c r="D34" s="181"/>
      <c r="E34" s="213"/>
      <c r="F34" s="183"/>
      <c r="G34" s="181"/>
      <c r="H34" s="181"/>
      <c r="I34" s="34"/>
    </row>
    <row r="35" spans="2:9" s="96" customFormat="1" ht="15" customHeight="1">
      <c r="B35" s="180"/>
      <c r="C35" s="96" t="s">
        <v>200</v>
      </c>
      <c r="D35" s="181">
        <v>12</v>
      </c>
      <c r="E35" s="213" t="s">
        <v>194</v>
      </c>
      <c r="F35" s="183">
        <v>1250</v>
      </c>
      <c r="G35" s="181">
        <f t="shared" ref="G35:G45" si="0">F35*D35</f>
        <v>15000</v>
      </c>
      <c r="H35" s="181"/>
      <c r="I35" s="34"/>
    </row>
    <row r="36" spans="2:9" s="96" customFormat="1" ht="15" customHeight="1">
      <c r="B36" s="180"/>
      <c r="C36" s="274" t="s">
        <v>201</v>
      </c>
      <c r="D36" s="181"/>
      <c r="E36" s="213"/>
      <c r="F36" s="183"/>
      <c r="G36" s="181"/>
      <c r="H36" s="181"/>
      <c r="I36" s="34"/>
    </row>
    <row r="37" spans="2:9" s="96" customFormat="1" ht="15" customHeight="1">
      <c r="B37" s="180"/>
      <c r="C37" s="96" t="s">
        <v>202</v>
      </c>
      <c r="D37" s="181">
        <v>1</v>
      </c>
      <c r="E37" s="213" t="s">
        <v>196</v>
      </c>
      <c r="F37" s="183">
        <v>6500</v>
      </c>
      <c r="G37" s="181">
        <f t="shared" si="0"/>
        <v>6500</v>
      </c>
      <c r="H37" s="181"/>
      <c r="I37" s="34"/>
    </row>
    <row r="38" spans="2:9" s="96" customFormat="1" ht="15" customHeight="1">
      <c r="B38" s="180"/>
      <c r="C38" s="274" t="s">
        <v>203</v>
      </c>
      <c r="D38" s="181"/>
      <c r="E38" s="213"/>
      <c r="F38" s="183"/>
      <c r="G38" s="181"/>
      <c r="H38" s="181"/>
      <c r="I38" s="34"/>
    </row>
    <row r="39" spans="2:9" s="96" customFormat="1" ht="15" customHeight="1">
      <c r="B39" s="180"/>
      <c r="C39" s="96" t="s">
        <v>204</v>
      </c>
      <c r="D39" s="181">
        <v>33</v>
      </c>
      <c r="E39" s="213" t="s">
        <v>194</v>
      </c>
      <c r="F39" s="183">
        <v>750</v>
      </c>
      <c r="G39" s="181">
        <f t="shared" si="0"/>
        <v>24750</v>
      </c>
      <c r="H39" s="181"/>
      <c r="I39" s="34"/>
    </row>
    <row r="40" spans="2:9" s="96" customFormat="1" ht="15" customHeight="1">
      <c r="B40" s="180"/>
      <c r="C40" s="96" t="s">
        <v>205</v>
      </c>
      <c r="D40" s="181">
        <v>53</v>
      </c>
      <c r="E40" s="213" t="s">
        <v>194</v>
      </c>
      <c r="F40" s="183">
        <v>900</v>
      </c>
      <c r="G40" s="181">
        <f t="shared" si="0"/>
        <v>47700</v>
      </c>
      <c r="H40" s="181"/>
      <c r="I40" s="34"/>
    </row>
    <row r="41" spans="2:9" s="96" customFormat="1" ht="15" customHeight="1">
      <c r="B41" s="180"/>
      <c r="C41" s="96" t="s">
        <v>206</v>
      </c>
      <c r="D41" s="181">
        <v>8</v>
      </c>
      <c r="E41" s="213" t="s">
        <v>194</v>
      </c>
      <c r="F41" s="183">
        <v>750</v>
      </c>
      <c r="G41" s="181">
        <f t="shared" si="0"/>
        <v>6000</v>
      </c>
      <c r="H41" s="181"/>
      <c r="I41" s="34"/>
    </row>
    <row r="42" spans="2:9" s="96" customFormat="1" ht="15" customHeight="1">
      <c r="B42" s="180"/>
      <c r="C42" s="274" t="s">
        <v>207</v>
      </c>
      <c r="D42" s="181"/>
      <c r="E42" s="213"/>
      <c r="F42" s="183"/>
      <c r="G42" s="181"/>
      <c r="H42" s="181"/>
      <c r="I42" s="34"/>
    </row>
    <row r="43" spans="2:9" s="96" customFormat="1" ht="15" customHeight="1">
      <c r="B43" s="180"/>
      <c r="C43" s="96" t="s">
        <v>208</v>
      </c>
      <c r="D43" s="181">
        <v>54</v>
      </c>
      <c r="E43" s="213" t="s">
        <v>194</v>
      </c>
      <c r="F43" s="183">
        <v>1500</v>
      </c>
      <c r="G43" s="181" t="s">
        <v>209</v>
      </c>
      <c r="H43" s="181"/>
      <c r="I43" s="34"/>
    </row>
    <row r="44" spans="2:9" s="96" customFormat="1" ht="15" customHeight="1">
      <c r="B44" s="180"/>
      <c r="C44" s="96" t="s">
        <v>210</v>
      </c>
      <c r="D44" s="181">
        <v>47</v>
      </c>
      <c r="E44" s="213" t="s">
        <v>194</v>
      </c>
      <c r="F44" s="183">
        <v>1700</v>
      </c>
      <c r="G44" s="181" t="s">
        <v>209</v>
      </c>
      <c r="H44" s="181"/>
      <c r="I44" s="34"/>
    </row>
    <row r="45" spans="2:9" s="96" customFormat="1" ht="15" customHeight="1">
      <c r="B45" s="180"/>
      <c r="C45" s="96" t="s">
        <v>211</v>
      </c>
      <c r="D45" s="181">
        <v>41</v>
      </c>
      <c r="E45" s="213" t="s">
        <v>194</v>
      </c>
      <c r="F45" s="183">
        <v>1100</v>
      </c>
      <c r="G45" s="181">
        <f t="shared" si="0"/>
        <v>45100</v>
      </c>
      <c r="H45" s="181"/>
      <c r="I45" s="34"/>
    </row>
    <row r="46" spans="2:9" s="96" customFormat="1" ht="15" customHeight="1">
      <c r="B46" s="180"/>
      <c r="C46" s="274" t="s">
        <v>212</v>
      </c>
      <c r="D46" s="181"/>
      <c r="E46" s="213"/>
      <c r="F46" s="183"/>
      <c r="G46" s="181"/>
      <c r="H46" s="181"/>
      <c r="I46" s="34"/>
    </row>
    <row r="47" spans="2:9" s="96" customFormat="1" ht="15" customHeight="1">
      <c r="B47" s="180"/>
      <c r="C47" s="96" t="s">
        <v>213</v>
      </c>
      <c r="D47" s="181">
        <f>5*10.5</f>
        <v>52.5</v>
      </c>
      <c r="E47" s="213" t="s">
        <v>178</v>
      </c>
      <c r="F47" s="183">
        <v>100</v>
      </c>
      <c r="G47" s="181">
        <f>F47*D47</f>
        <v>5250</v>
      </c>
      <c r="H47" s="181"/>
      <c r="I47" s="34"/>
    </row>
    <row r="48" spans="2:9" s="96" customFormat="1" ht="15" customHeight="1">
      <c r="B48" s="180"/>
      <c r="C48" s="96" t="s">
        <v>214</v>
      </c>
      <c r="D48" s="181">
        <f>(60*9)+(81*13.5)+(145.3)+(6*5)+(12*8)</f>
        <v>1904.8</v>
      </c>
      <c r="E48" s="213" t="s">
        <v>178</v>
      </c>
      <c r="F48" s="183">
        <v>50</v>
      </c>
      <c r="G48" s="181">
        <f>ROUND(F48*D48,-3)</f>
        <v>95000</v>
      </c>
      <c r="H48" s="181"/>
      <c r="I48" s="34"/>
    </row>
    <row r="49" spans="2:9" s="96" customFormat="1" ht="15" customHeight="1">
      <c r="B49" s="180"/>
      <c r="C49" s="96" t="s">
        <v>215</v>
      </c>
      <c r="D49" s="181">
        <v>1053</v>
      </c>
      <c r="E49" s="213" t="s">
        <v>178</v>
      </c>
      <c r="F49" s="183">
        <v>30</v>
      </c>
      <c r="G49" s="181">
        <f>F49*D49</f>
        <v>31590</v>
      </c>
      <c r="H49" s="181"/>
      <c r="I49" s="34"/>
    </row>
    <row r="50" spans="2:9" s="96" customFormat="1" ht="15" customHeight="1">
      <c r="B50" s="180"/>
      <c r="C50" s="96" t="s">
        <v>216</v>
      </c>
      <c r="D50" s="181">
        <v>458</v>
      </c>
      <c r="E50" s="213" t="s">
        <v>178</v>
      </c>
      <c r="F50" s="183">
        <v>45</v>
      </c>
      <c r="G50" s="181">
        <f>F50*D50</f>
        <v>20610</v>
      </c>
      <c r="H50" s="181"/>
      <c r="I50" s="34"/>
    </row>
    <row r="51" spans="2:9" s="96" customFormat="1" ht="15" customHeight="1">
      <c r="B51" s="180"/>
      <c r="C51" s="274" t="s">
        <v>217</v>
      </c>
      <c r="D51" s="181"/>
      <c r="E51" s="213"/>
      <c r="F51" s="183"/>
      <c r="G51" s="181"/>
      <c r="H51" s="181"/>
      <c r="I51" s="34"/>
    </row>
    <row r="52" spans="2:9" s="96" customFormat="1" ht="15" customHeight="1">
      <c r="B52" s="180"/>
      <c r="C52" s="96" t="s">
        <v>218</v>
      </c>
      <c r="D52" s="181">
        <v>23</v>
      </c>
      <c r="E52" s="213" t="s">
        <v>194</v>
      </c>
      <c r="F52" s="183">
        <v>850</v>
      </c>
      <c r="G52" s="181">
        <f>ROUND(F52*D52,-3)</f>
        <v>20000</v>
      </c>
      <c r="H52" s="181"/>
      <c r="I52" s="34"/>
    </row>
    <row r="53" spans="2:9" s="96" customFormat="1" ht="15" customHeight="1">
      <c r="B53" s="180"/>
      <c r="C53" s="96" t="s">
        <v>219</v>
      </c>
      <c r="D53" s="181">
        <v>1</v>
      </c>
      <c r="E53" s="213" t="s">
        <v>196</v>
      </c>
      <c r="F53" s="183">
        <v>5000</v>
      </c>
      <c r="G53" s="181">
        <f>ROUND(F53*D53,-3)</f>
        <v>5000</v>
      </c>
      <c r="H53" s="181"/>
      <c r="I53" s="34"/>
    </row>
    <row r="54" spans="2:9" s="96" customFormat="1" ht="15" customHeight="1">
      <c r="B54" s="180"/>
      <c r="C54" s="96" t="s">
        <v>220</v>
      </c>
      <c r="D54" s="181">
        <v>25</v>
      </c>
      <c r="E54" s="213" t="s">
        <v>194</v>
      </c>
      <c r="F54" s="183">
        <v>125</v>
      </c>
      <c r="G54" s="181">
        <f>ROUND(F54*D54,-3)</f>
        <v>3000</v>
      </c>
      <c r="H54" s="181"/>
      <c r="I54" s="34"/>
    </row>
    <row r="55" spans="2:9" s="96" customFormat="1" ht="15" customHeight="1">
      <c r="B55" s="180"/>
      <c r="C55" s="96" t="s">
        <v>221</v>
      </c>
      <c r="D55" s="181" t="str">
        <f>D33</f>
        <v>Comments</v>
      </c>
      <c r="E55" s="213" t="s">
        <v>178</v>
      </c>
      <c r="F55" s="183">
        <v>10</v>
      </c>
      <c r="G55" s="181" t="e">
        <f>ROUND(F55*D55,-3)</f>
        <v>#VALUE!</v>
      </c>
      <c r="H55" s="181"/>
      <c r="I55" s="34"/>
    </row>
    <row r="56" spans="2:9" s="96" customFormat="1" ht="15" customHeight="1">
      <c r="B56" s="180"/>
      <c r="C56" s="274" t="s">
        <v>222</v>
      </c>
      <c r="D56" s="181"/>
      <c r="E56" s="213"/>
      <c r="F56" s="183"/>
      <c r="G56" s="181"/>
      <c r="H56" s="181"/>
      <c r="I56" s="34"/>
    </row>
    <row r="57" spans="2:9" s="96" customFormat="1" ht="15" customHeight="1">
      <c r="B57" s="180"/>
      <c r="C57" s="96" t="s">
        <v>223</v>
      </c>
      <c r="D57" s="181">
        <f>453+88</f>
        <v>541</v>
      </c>
      <c r="E57" s="213" t="s">
        <v>194</v>
      </c>
      <c r="F57" s="183">
        <v>25</v>
      </c>
      <c r="G57" s="181">
        <f>ROUND(F57*D57,-3)</f>
        <v>14000</v>
      </c>
      <c r="H57" s="181"/>
      <c r="I57" s="34"/>
    </row>
    <row r="58" spans="2:9" s="96" customFormat="1" ht="15" customHeight="1">
      <c r="B58" s="180"/>
      <c r="C58" s="96" t="s">
        <v>224</v>
      </c>
      <c r="D58" s="181">
        <f>476+85+66</f>
        <v>627</v>
      </c>
      <c r="E58" s="213" t="s">
        <v>194</v>
      </c>
      <c r="F58" s="183">
        <v>35</v>
      </c>
      <c r="G58" s="181">
        <f>ROUND(F58*D58,-3)</f>
        <v>22000</v>
      </c>
      <c r="H58" s="181"/>
      <c r="I58" s="34"/>
    </row>
    <row r="59" spans="2:9" s="96" customFormat="1" ht="15" customHeight="1">
      <c r="B59" s="180"/>
      <c r="C59" s="96" t="s">
        <v>225</v>
      </c>
      <c r="D59" s="181">
        <v>258</v>
      </c>
      <c r="E59" s="213" t="s">
        <v>194</v>
      </c>
      <c r="F59" s="183">
        <v>30</v>
      </c>
      <c r="G59" s="181">
        <f>ROUND(F59*D59,-3)</f>
        <v>8000</v>
      </c>
      <c r="H59" s="181"/>
      <c r="I59" s="34"/>
    </row>
    <row r="60" spans="2:9" s="105" customFormat="1" ht="15" customHeight="1">
      <c r="B60" s="184"/>
      <c r="C60" s="275" t="s">
        <v>226</v>
      </c>
      <c r="D60" s="185"/>
      <c r="E60" s="244"/>
      <c r="F60" s="186"/>
      <c r="G60" s="185"/>
      <c r="H60" s="185"/>
      <c r="I60" s="104"/>
    </row>
    <row r="61" spans="2:9" s="105" customFormat="1" ht="15" customHeight="1">
      <c r="B61" s="184"/>
      <c r="C61" s="323" t="s">
        <v>227</v>
      </c>
      <c r="D61" s="185">
        <v>8</v>
      </c>
      <c r="E61" s="244" t="s">
        <v>228</v>
      </c>
      <c r="F61" s="186">
        <v>2400</v>
      </c>
      <c r="G61" s="181">
        <f>F61*D61</f>
        <v>19200</v>
      </c>
      <c r="H61" s="185"/>
      <c r="I61" s="104"/>
    </row>
    <row r="62" spans="2:9" s="105" customFormat="1" ht="15" customHeight="1">
      <c r="B62" s="184"/>
      <c r="D62" s="185"/>
      <c r="E62" s="244"/>
      <c r="F62" s="186"/>
      <c r="G62" s="185"/>
      <c r="H62" s="185"/>
      <c r="I62" s="104"/>
    </row>
    <row r="63" spans="2:9" s="96" customFormat="1" ht="17.100000000000001" customHeight="1">
      <c r="B63" s="90" t="s">
        <v>229</v>
      </c>
      <c r="C63" s="91" t="s">
        <v>230</v>
      </c>
      <c r="D63" s="192" t="str">
        <f>H4</f>
        <v>Comments</v>
      </c>
      <c r="E63" s="243"/>
      <c r="F63" s="193" t="e">
        <f>H63/D63</f>
        <v>#VALUE!</v>
      </c>
      <c r="G63" s="92"/>
      <c r="H63" s="95">
        <f>SUM(G64:G66)</f>
        <v>0</v>
      </c>
      <c r="I63" s="34"/>
    </row>
    <row r="64" spans="2:9" s="96" customFormat="1" ht="15" customHeight="1">
      <c r="B64" s="180"/>
      <c r="D64" s="181"/>
      <c r="E64" s="213"/>
      <c r="F64" s="183"/>
      <c r="G64" s="181"/>
      <c r="H64" s="181"/>
      <c r="I64" s="34"/>
    </row>
    <row r="65" spans="2:16" s="195" customFormat="1" ht="15" customHeight="1">
      <c r="B65" s="196">
        <f>B61+1</f>
        <v>1</v>
      </c>
      <c r="C65" s="322" t="s">
        <v>231</v>
      </c>
      <c r="D65" s="197"/>
      <c r="E65" s="245"/>
      <c r="F65" s="198"/>
      <c r="G65" s="197"/>
      <c r="H65" s="197"/>
      <c r="I65" s="199"/>
    </row>
    <row r="66" spans="2:16" s="96" customFormat="1" ht="15" customHeight="1">
      <c r="B66" s="180"/>
      <c r="D66" s="181"/>
      <c r="E66" s="213"/>
      <c r="F66" s="183"/>
      <c r="G66" s="181"/>
      <c r="H66" s="181"/>
      <c r="I66" s="34"/>
    </row>
    <row r="67" spans="2:16" s="96" customFormat="1" ht="17.100000000000001" customHeight="1">
      <c r="B67" s="90" t="s">
        <v>232</v>
      </c>
      <c r="C67" s="91" t="s">
        <v>233</v>
      </c>
      <c r="D67" s="192" t="str">
        <f>D63</f>
        <v>Comments</v>
      </c>
      <c r="E67" s="243"/>
      <c r="F67" s="193" t="e">
        <f>H67/D67</f>
        <v>#VALUE!</v>
      </c>
      <c r="G67" s="92"/>
      <c r="H67" s="95">
        <f>SUM(G68:G71)</f>
        <v>0</v>
      </c>
      <c r="I67" s="34"/>
    </row>
    <row r="68" spans="2:16" s="96" customFormat="1" ht="15" customHeight="1">
      <c r="B68" s="180"/>
      <c r="D68" s="181"/>
      <c r="E68" s="213"/>
      <c r="F68" s="183"/>
      <c r="G68" s="181"/>
      <c r="H68" s="181"/>
      <c r="I68" s="34"/>
    </row>
    <row r="69" spans="2:16" s="96" customFormat="1" ht="15" customHeight="1">
      <c r="B69" s="180">
        <f>B65+1</f>
        <v>2</v>
      </c>
      <c r="C69" s="96" t="s">
        <v>234</v>
      </c>
      <c r="D69" s="181"/>
      <c r="E69" s="213" t="s">
        <v>228</v>
      </c>
      <c r="F69" s="183">
        <v>1250</v>
      </c>
      <c r="G69" s="181">
        <f>F69*D69</f>
        <v>0</v>
      </c>
      <c r="H69" s="181"/>
      <c r="I69" s="34"/>
    </row>
    <row r="70" spans="2:16" s="96" customFormat="1" ht="15" customHeight="1">
      <c r="B70" s="180">
        <f>B69+1</f>
        <v>3</v>
      </c>
      <c r="C70" s="96" t="s">
        <v>235</v>
      </c>
      <c r="D70" s="181"/>
      <c r="E70" s="213" t="s">
        <v>228</v>
      </c>
      <c r="F70" s="183">
        <v>1900</v>
      </c>
      <c r="G70" s="181">
        <f>F70*D70</f>
        <v>0</v>
      </c>
      <c r="H70" s="181"/>
      <c r="I70" s="34"/>
    </row>
    <row r="71" spans="2:16" s="96" customFormat="1" ht="15" customHeight="1">
      <c r="B71" s="180"/>
      <c r="D71" s="181"/>
      <c r="E71" s="213"/>
      <c r="F71" s="183"/>
      <c r="G71" s="181"/>
      <c r="H71" s="181"/>
      <c r="I71" s="34"/>
    </row>
    <row r="72" spans="2:16" s="96" customFormat="1" ht="17.100000000000001" customHeight="1">
      <c r="B72" s="97" t="s">
        <v>236</v>
      </c>
      <c r="C72" s="91" t="s">
        <v>237</v>
      </c>
      <c r="D72" s="192" t="str">
        <f>D67</f>
        <v>Comments</v>
      </c>
      <c r="E72" s="243"/>
      <c r="F72" s="193" t="e">
        <f>H72/D72</f>
        <v>#VALUE!</v>
      </c>
      <c r="G72" s="92"/>
      <c r="H72" s="95">
        <f>SUM(G73:G82)</f>
        <v>69500</v>
      </c>
      <c r="I72" s="34"/>
    </row>
    <row r="73" spans="2:16" s="96" customFormat="1" ht="15" customHeight="1">
      <c r="B73" s="180"/>
      <c r="D73" s="181"/>
      <c r="E73" s="213"/>
      <c r="F73" s="183"/>
      <c r="G73" s="181"/>
      <c r="H73" s="181"/>
      <c r="I73" s="34"/>
    </row>
    <row r="74" spans="2:16" s="96" customFormat="1" ht="15" customHeight="1">
      <c r="B74" s="180">
        <f>B70+1</f>
        <v>4</v>
      </c>
      <c r="C74" s="96" t="s">
        <v>238</v>
      </c>
      <c r="D74" s="181">
        <f>24*13</f>
        <v>312</v>
      </c>
      <c r="E74" s="213" t="s">
        <v>178</v>
      </c>
      <c r="F74" s="183"/>
      <c r="G74" s="181" t="s">
        <v>239</v>
      </c>
      <c r="H74" s="181"/>
      <c r="I74" s="34"/>
      <c r="L74" s="96" t="s">
        <v>240</v>
      </c>
      <c r="M74" s="181">
        <f>24*13</f>
        <v>312</v>
      </c>
      <c r="N74" s="213" t="s">
        <v>178</v>
      </c>
      <c r="O74" s="183">
        <v>150</v>
      </c>
      <c r="P74" s="181">
        <f>O74*M74</f>
        <v>46800</v>
      </c>
    </row>
    <row r="75" spans="2:16" s="96" customFormat="1" ht="15" customHeight="1">
      <c r="B75" s="180">
        <f>B74+1</f>
        <v>5</v>
      </c>
      <c r="C75" s="96" t="s">
        <v>241</v>
      </c>
      <c r="D75" s="181">
        <f>8*6</f>
        <v>48</v>
      </c>
      <c r="E75" s="213" t="s">
        <v>178</v>
      </c>
      <c r="F75" s="183"/>
      <c r="G75" s="181" t="s">
        <v>239</v>
      </c>
      <c r="H75" s="181"/>
      <c r="I75" s="34"/>
      <c r="L75" s="96" t="s">
        <v>242</v>
      </c>
      <c r="M75" s="181">
        <f>8*6</f>
        <v>48</v>
      </c>
      <c r="N75" s="213" t="s">
        <v>178</v>
      </c>
      <c r="O75" s="183">
        <v>150</v>
      </c>
      <c r="P75" s="181">
        <f>O75*M75</f>
        <v>7200</v>
      </c>
    </row>
    <row r="76" spans="2:16" s="96" customFormat="1" ht="15" customHeight="1">
      <c r="B76" s="180">
        <f t="shared" ref="B76:B81" si="1">B75+1</f>
        <v>6</v>
      </c>
      <c r="C76" s="96" t="s">
        <v>243</v>
      </c>
      <c r="D76" s="181">
        <v>1</v>
      </c>
      <c r="E76" s="213" t="s">
        <v>196</v>
      </c>
      <c r="F76" s="183"/>
      <c r="G76" s="181" t="s">
        <v>239</v>
      </c>
      <c r="H76" s="181"/>
      <c r="I76" s="34"/>
      <c r="L76" s="96" t="s">
        <v>244</v>
      </c>
      <c r="M76" s="181">
        <v>1</v>
      </c>
      <c r="N76" s="213" t="s">
        <v>196</v>
      </c>
      <c r="O76" s="183">
        <v>15000</v>
      </c>
      <c r="P76" s="181">
        <f>O76*M76</f>
        <v>15000</v>
      </c>
    </row>
    <row r="77" spans="2:16" s="96" customFormat="1" ht="15" customHeight="1">
      <c r="B77" s="180">
        <f t="shared" si="1"/>
        <v>7</v>
      </c>
      <c r="C77" s="96" t="s">
        <v>245</v>
      </c>
      <c r="D77" s="181">
        <v>2</v>
      </c>
      <c r="E77" s="213" t="s">
        <v>228</v>
      </c>
      <c r="F77" s="183">
        <v>7500</v>
      </c>
      <c r="G77" s="181">
        <f>F77*D77</f>
        <v>15000</v>
      </c>
      <c r="H77" s="181"/>
      <c r="I77" s="34"/>
    </row>
    <row r="78" spans="2:16" s="96" customFormat="1" ht="15" customHeight="1">
      <c r="B78" s="180">
        <f t="shared" si="1"/>
        <v>8</v>
      </c>
      <c r="C78" s="96" t="s">
        <v>246</v>
      </c>
      <c r="D78" s="181">
        <v>1</v>
      </c>
      <c r="E78" s="213" t="s">
        <v>228</v>
      </c>
      <c r="F78" s="183">
        <v>3500</v>
      </c>
      <c r="G78" s="181">
        <f>F78*D78</f>
        <v>3500</v>
      </c>
      <c r="H78" s="181"/>
      <c r="I78" s="34"/>
    </row>
    <row r="79" spans="2:16" s="96" customFormat="1" ht="15" customHeight="1">
      <c r="B79" s="180">
        <f t="shared" si="1"/>
        <v>9</v>
      </c>
      <c r="C79" s="96" t="s">
        <v>247</v>
      </c>
      <c r="D79" s="181">
        <v>2</v>
      </c>
      <c r="E79" s="213" t="s">
        <v>228</v>
      </c>
      <c r="F79" s="183">
        <v>10000</v>
      </c>
      <c r="G79" s="181">
        <f>F79*D79</f>
        <v>20000</v>
      </c>
      <c r="H79" s="181"/>
      <c r="I79" s="34"/>
    </row>
    <row r="80" spans="2:16" s="96" customFormat="1" ht="15" customHeight="1">
      <c r="B80" s="180">
        <f t="shared" si="1"/>
        <v>10</v>
      </c>
      <c r="C80" s="96" t="s">
        <v>248</v>
      </c>
      <c r="D80" s="181">
        <v>1</v>
      </c>
      <c r="E80" s="213" t="s">
        <v>228</v>
      </c>
      <c r="F80" s="183">
        <v>1000</v>
      </c>
      <c r="G80" s="181">
        <f>F80*D80</f>
        <v>1000</v>
      </c>
      <c r="H80" s="181"/>
      <c r="I80" s="34"/>
    </row>
    <row r="81" spans="2:9" s="96" customFormat="1" ht="15" customHeight="1">
      <c r="B81" s="180">
        <f t="shared" si="1"/>
        <v>11</v>
      </c>
      <c r="C81" s="96" t="s">
        <v>249</v>
      </c>
      <c r="D81" s="181">
        <v>1</v>
      </c>
      <c r="E81" s="213" t="s">
        <v>196</v>
      </c>
      <c r="F81" s="183">
        <v>30000</v>
      </c>
      <c r="G81" s="181">
        <f>F81*D81</f>
        <v>30000</v>
      </c>
      <c r="H81" s="181"/>
      <c r="I81" s="34"/>
    </row>
    <row r="82" spans="2:9" s="96" customFormat="1" ht="15" customHeight="1">
      <c r="B82" s="180"/>
      <c r="D82" s="181"/>
      <c r="E82" s="213"/>
      <c r="F82" s="183"/>
      <c r="G82" s="181"/>
      <c r="H82" s="181"/>
      <c r="I82" s="34"/>
    </row>
    <row r="83" spans="2:9" s="96" customFormat="1" ht="17.100000000000001" customHeight="1">
      <c r="B83" s="97" t="s">
        <v>250</v>
      </c>
      <c r="C83" s="91" t="s">
        <v>251</v>
      </c>
      <c r="D83" s="192" t="str">
        <f>D72</f>
        <v>Comments</v>
      </c>
      <c r="E83" s="243"/>
      <c r="F83" s="193" t="e">
        <f>H83/D83</f>
        <v>#VALUE!</v>
      </c>
      <c r="G83" s="92"/>
      <c r="H83" s="95">
        <f>SUM(G84:G91)</f>
        <v>69315</v>
      </c>
      <c r="I83" s="98"/>
    </row>
    <row r="84" spans="2:9" s="96" customFormat="1" ht="15" customHeight="1">
      <c r="B84" s="180"/>
      <c r="D84" s="181"/>
      <c r="E84" s="213"/>
      <c r="F84" s="183"/>
      <c r="G84" s="181"/>
      <c r="H84" s="181"/>
      <c r="I84" s="34"/>
    </row>
    <row r="85" spans="2:9" s="96" customFormat="1" ht="15" customHeight="1">
      <c r="B85" s="180">
        <f>B81+1</f>
        <v>12</v>
      </c>
      <c r="C85" s="96" t="s">
        <v>252</v>
      </c>
      <c r="D85" s="181">
        <f>185+24</f>
        <v>209</v>
      </c>
      <c r="E85" s="213" t="s">
        <v>194</v>
      </c>
      <c r="F85" s="183">
        <v>135</v>
      </c>
      <c r="G85" s="181">
        <f t="shared" ref="G85:G90" si="2">F85*D85</f>
        <v>28215</v>
      </c>
      <c r="H85" s="181"/>
      <c r="I85" s="34"/>
    </row>
    <row r="86" spans="2:9" s="96" customFormat="1" ht="15" customHeight="1">
      <c r="B86" s="180">
        <f>B85+1</f>
        <v>13</v>
      </c>
      <c r="C86" s="96" t="s">
        <v>253</v>
      </c>
      <c r="D86" s="181">
        <v>1</v>
      </c>
      <c r="E86" s="213" t="s">
        <v>196</v>
      </c>
      <c r="F86" s="183">
        <v>5000</v>
      </c>
      <c r="G86" s="181">
        <f t="shared" si="2"/>
        <v>5000</v>
      </c>
      <c r="H86" s="181"/>
      <c r="I86" s="34"/>
    </row>
    <row r="87" spans="2:9" s="96" customFormat="1" ht="15" customHeight="1">
      <c r="B87" s="180">
        <f>B86+1</f>
        <v>14</v>
      </c>
      <c r="C87" s="96" t="s">
        <v>254</v>
      </c>
      <c r="D87" s="181">
        <v>190</v>
      </c>
      <c r="E87" s="213" t="s">
        <v>194</v>
      </c>
      <c r="F87" s="183">
        <v>100</v>
      </c>
      <c r="G87" s="181">
        <f t="shared" si="2"/>
        <v>19000</v>
      </c>
      <c r="H87" s="181"/>
      <c r="I87" s="34"/>
    </row>
    <row r="88" spans="2:9" s="96" customFormat="1" ht="15" customHeight="1">
      <c r="B88" s="180">
        <f>B87+1</f>
        <v>15</v>
      </c>
      <c r="C88" s="96" t="s">
        <v>255</v>
      </c>
      <c r="D88" s="181">
        <f>(D85+D87+D86)*13.5</f>
        <v>5400</v>
      </c>
      <c r="E88" s="213" t="s">
        <v>178</v>
      </c>
      <c r="F88" s="183">
        <v>2.5</v>
      </c>
      <c r="G88" s="181">
        <f t="shared" si="2"/>
        <v>13500</v>
      </c>
      <c r="H88" s="181"/>
      <c r="I88" s="34"/>
    </row>
    <row r="89" spans="2:9" s="96" customFormat="1" ht="15" customHeight="1">
      <c r="B89" s="180">
        <f>B88+1</f>
        <v>16</v>
      </c>
      <c r="C89" s="96" t="s">
        <v>256</v>
      </c>
      <c r="D89" s="181">
        <v>1</v>
      </c>
      <c r="E89" s="213" t="s">
        <v>257</v>
      </c>
      <c r="F89" s="183">
        <v>1200</v>
      </c>
      <c r="G89" s="181">
        <f t="shared" si="2"/>
        <v>1200</v>
      </c>
      <c r="H89" s="181"/>
      <c r="I89" s="34"/>
    </row>
    <row r="90" spans="2:9" s="96" customFormat="1" ht="15" customHeight="1">
      <c r="B90" s="180">
        <f>B89+1</f>
        <v>17</v>
      </c>
      <c r="C90" s="96" t="s">
        <v>258</v>
      </c>
      <c r="D90" s="181">
        <v>2</v>
      </c>
      <c r="E90" s="213" t="s">
        <v>257</v>
      </c>
      <c r="F90" s="183">
        <v>1200</v>
      </c>
      <c r="G90" s="181">
        <f t="shared" si="2"/>
        <v>2400</v>
      </c>
      <c r="H90" s="181"/>
      <c r="I90" s="34"/>
    </row>
    <row r="91" spans="2:9" s="96" customFormat="1" ht="15" customHeight="1">
      <c r="B91" s="187"/>
      <c r="D91" s="181"/>
      <c r="E91" s="213"/>
      <c r="F91" s="183"/>
      <c r="G91" s="181"/>
      <c r="H91" s="181"/>
      <c r="I91" s="34"/>
    </row>
    <row r="92" spans="2:9" s="96" customFormat="1" ht="17.100000000000001" customHeight="1">
      <c r="B92" s="90" t="s">
        <v>259</v>
      </c>
      <c r="C92" s="91" t="s">
        <v>260</v>
      </c>
      <c r="D92" s="192" t="str">
        <f>D83</f>
        <v>Comments</v>
      </c>
      <c r="E92" s="243"/>
      <c r="F92" s="193" t="e">
        <f>H92/D92</f>
        <v>#VALUE!</v>
      </c>
      <c r="G92" s="92"/>
      <c r="H92" s="95">
        <f>SUM(G93:G102)</f>
        <v>141175</v>
      </c>
      <c r="I92" s="34"/>
    </row>
    <row r="93" spans="2:9" s="96" customFormat="1" ht="15" customHeight="1">
      <c r="B93" s="180"/>
      <c r="D93" s="181"/>
      <c r="E93" s="213"/>
      <c r="F93" s="183"/>
      <c r="G93" s="181"/>
      <c r="H93" s="181"/>
      <c r="I93" s="34"/>
    </row>
    <row r="94" spans="2:9" s="96" customFormat="1" ht="15" customHeight="1">
      <c r="B94" s="180">
        <f>B90+1</f>
        <v>18</v>
      </c>
      <c r="C94" s="96" t="s">
        <v>261</v>
      </c>
      <c r="D94" s="181">
        <v>1048</v>
      </c>
      <c r="E94" s="213" t="s">
        <v>178</v>
      </c>
      <c r="F94" s="183">
        <v>40</v>
      </c>
      <c r="G94" s="181">
        <f t="shared" ref="G94:G100" si="3">F94*D94</f>
        <v>41920</v>
      </c>
      <c r="H94" s="181"/>
      <c r="I94" s="34"/>
    </row>
    <row r="95" spans="2:9" s="96" customFormat="1" ht="15" customHeight="1">
      <c r="B95" s="180">
        <f t="shared" ref="B95:B101" si="4">B94+1</f>
        <v>19</v>
      </c>
      <c r="C95" s="96" t="s">
        <v>262</v>
      </c>
      <c r="D95" s="181">
        <v>427</v>
      </c>
      <c r="E95" s="213" t="s">
        <v>194</v>
      </c>
      <c r="F95" s="183">
        <v>40</v>
      </c>
      <c r="G95" s="181">
        <f t="shared" si="3"/>
        <v>17080</v>
      </c>
      <c r="H95" s="181"/>
      <c r="I95" s="34"/>
    </row>
    <row r="96" spans="2:9" s="96" customFormat="1" ht="15" customHeight="1">
      <c r="B96" s="180">
        <f t="shared" si="4"/>
        <v>20</v>
      </c>
      <c r="C96" s="104" t="s">
        <v>263</v>
      </c>
      <c r="D96" s="181">
        <f>84+1803</f>
        <v>1887</v>
      </c>
      <c r="E96" s="213" t="s">
        <v>178</v>
      </c>
      <c r="F96" s="183">
        <v>25</v>
      </c>
      <c r="G96" s="181">
        <f t="shared" si="3"/>
        <v>47175</v>
      </c>
      <c r="H96" s="181"/>
      <c r="I96" s="34"/>
    </row>
    <row r="97" spans="2:16" s="96" customFormat="1" ht="15" customHeight="1">
      <c r="B97" s="180">
        <f t="shared" si="4"/>
        <v>21</v>
      </c>
      <c r="C97" s="104" t="s">
        <v>264</v>
      </c>
      <c r="D97" s="181">
        <v>288</v>
      </c>
      <c r="E97" s="213" t="s">
        <v>178</v>
      </c>
      <c r="F97" s="183">
        <v>80</v>
      </c>
      <c r="G97" s="181">
        <f t="shared" si="3"/>
        <v>23040</v>
      </c>
      <c r="H97" s="181"/>
      <c r="I97" s="34"/>
    </row>
    <row r="98" spans="2:16" s="96" customFormat="1" ht="15" customHeight="1">
      <c r="B98" s="180">
        <f t="shared" si="4"/>
        <v>22</v>
      </c>
      <c r="C98" s="104" t="s">
        <v>265</v>
      </c>
      <c r="D98" s="181">
        <f>29*9</f>
        <v>261</v>
      </c>
      <c r="E98" s="213" t="s">
        <v>178</v>
      </c>
      <c r="F98" s="183">
        <v>30</v>
      </c>
      <c r="G98" s="181">
        <f t="shared" si="3"/>
        <v>7830</v>
      </c>
      <c r="H98" s="181"/>
      <c r="I98" s="34"/>
    </row>
    <row r="99" spans="2:16" s="96" customFormat="1" ht="15" customHeight="1">
      <c r="B99" s="180">
        <f t="shared" si="4"/>
        <v>23</v>
      </c>
      <c r="C99" s="104" t="s">
        <v>266</v>
      </c>
      <c r="D99" s="181">
        <v>42</v>
      </c>
      <c r="E99" s="213" t="s">
        <v>178</v>
      </c>
      <c r="F99" s="183">
        <v>25</v>
      </c>
      <c r="G99" s="181">
        <f t="shared" si="3"/>
        <v>1050</v>
      </c>
      <c r="H99" s="181"/>
      <c r="I99" s="34"/>
    </row>
    <row r="100" spans="2:16" s="96" customFormat="1" ht="15" customHeight="1">
      <c r="B100" s="180">
        <f t="shared" si="4"/>
        <v>24</v>
      </c>
      <c r="C100" s="104" t="s">
        <v>267</v>
      </c>
      <c r="D100" s="181">
        <f>14</f>
        <v>14</v>
      </c>
      <c r="E100" s="213" t="s">
        <v>178</v>
      </c>
      <c r="F100" s="183">
        <v>220</v>
      </c>
      <c r="G100" s="181">
        <f t="shared" si="3"/>
        <v>3080</v>
      </c>
      <c r="H100" s="181"/>
      <c r="I100" s="34"/>
    </row>
    <row r="101" spans="2:16" s="96" customFormat="1" ht="15" customHeight="1">
      <c r="B101" s="180">
        <f t="shared" si="4"/>
        <v>25</v>
      </c>
      <c r="C101" s="34" t="s">
        <v>268</v>
      </c>
      <c r="D101" s="181">
        <f>6*2</f>
        <v>12</v>
      </c>
      <c r="E101" s="213" t="s">
        <v>178</v>
      </c>
      <c r="F101" s="183"/>
      <c r="G101" s="181" t="s">
        <v>269</v>
      </c>
      <c r="H101" s="181"/>
      <c r="I101" s="34"/>
      <c r="L101" s="34" t="s">
        <v>270</v>
      </c>
      <c r="M101" s="181">
        <f>6*2</f>
        <v>12</v>
      </c>
      <c r="N101" s="213" t="s">
        <v>178</v>
      </c>
      <c r="O101" s="183">
        <v>180</v>
      </c>
      <c r="P101" s="181">
        <f>O101*M101</f>
        <v>2160</v>
      </c>
    </row>
    <row r="102" spans="2:16" s="96" customFormat="1" ht="15" customHeight="1">
      <c r="B102" s="180"/>
      <c r="C102" s="104"/>
      <c r="D102" s="181"/>
      <c r="E102" s="213"/>
      <c r="F102" s="183"/>
      <c r="G102" s="181"/>
      <c r="H102" s="181"/>
      <c r="I102" s="34"/>
    </row>
    <row r="103" spans="2:16" s="96" customFormat="1" ht="15" customHeight="1">
      <c r="B103" s="90" t="s">
        <v>271</v>
      </c>
      <c r="C103" s="91" t="s">
        <v>272</v>
      </c>
      <c r="D103" s="192" t="str">
        <f>D92</f>
        <v>Comments</v>
      </c>
      <c r="E103" s="243"/>
      <c r="F103" s="193" t="e">
        <f>H103/D103</f>
        <v>#VALUE!</v>
      </c>
      <c r="G103" s="92"/>
      <c r="H103" s="95">
        <f>SUM(G104:G106)</f>
        <v>0</v>
      </c>
      <c r="I103" s="34"/>
    </row>
    <row r="104" spans="2:16" s="96" customFormat="1" ht="15" customHeight="1">
      <c r="B104" s="180"/>
      <c r="D104" s="181"/>
      <c r="E104" s="213"/>
      <c r="F104" s="183"/>
      <c r="G104" s="181"/>
      <c r="H104" s="181"/>
      <c r="I104" s="34"/>
    </row>
    <row r="105" spans="2:16" s="96" customFormat="1" ht="15" customHeight="1">
      <c r="B105" s="180">
        <f>B101+1</f>
        <v>26</v>
      </c>
      <c r="C105" s="96" t="s">
        <v>273</v>
      </c>
      <c r="D105" s="181"/>
      <c r="E105" s="213"/>
      <c r="F105" s="183"/>
      <c r="G105" s="181"/>
      <c r="H105" s="181"/>
      <c r="I105" s="34"/>
    </row>
    <row r="106" spans="2:16" s="96" customFormat="1" ht="15" customHeight="1">
      <c r="B106" s="180"/>
      <c r="D106" s="181"/>
      <c r="E106" s="213"/>
      <c r="F106" s="183"/>
      <c r="G106" s="181"/>
      <c r="H106" s="181"/>
      <c r="I106" s="34"/>
    </row>
    <row r="107" spans="2:16" s="96" customFormat="1" ht="17.100000000000001" customHeight="1">
      <c r="B107" s="97" t="s">
        <v>250</v>
      </c>
      <c r="C107" s="91" t="s">
        <v>274</v>
      </c>
      <c r="D107" s="192" t="str">
        <f>D92</f>
        <v>Comments</v>
      </c>
      <c r="E107" s="243"/>
      <c r="F107" s="193" t="e">
        <f>H107/D107</f>
        <v>#VALUE!</v>
      </c>
      <c r="G107" s="92"/>
      <c r="H107" s="95" t="e">
        <f>SUM(G108:G119)</f>
        <v>#VALUE!</v>
      </c>
      <c r="I107" s="98"/>
    </row>
    <row r="108" spans="2:16" s="96" customFormat="1" ht="15" customHeight="1">
      <c r="B108" s="180"/>
      <c r="D108" s="181"/>
      <c r="E108" s="213"/>
      <c r="F108" s="183"/>
      <c r="G108" s="181"/>
      <c r="H108" s="181"/>
      <c r="I108" s="34"/>
    </row>
    <row r="109" spans="2:16" s="96" customFormat="1" ht="15" customHeight="1">
      <c r="B109" s="180">
        <f>B105+1</f>
        <v>27</v>
      </c>
      <c r="C109" s="323" t="s">
        <v>275</v>
      </c>
      <c r="D109" s="181">
        <v>1926</v>
      </c>
      <c r="E109" s="213" t="s">
        <v>178</v>
      </c>
      <c r="F109" s="183">
        <v>10</v>
      </c>
      <c r="G109" s="181">
        <f>ROUND(F109*D109,-2)</f>
        <v>19300</v>
      </c>
      <c r="H109" s="181"/>
      <c r="I109" s="34"/>
    </row>
    <row r="110" spans="2:16" s="96" customFormat="1" ht="15" customHeight="1">
      <c r="B110" s="180">
        <f>B109+1</f>
        <v>28</v>
      </c>
      <c r="C110" s="96" t="s">
        <v>276</v>
      </c>
      <c r="D110" s="181">
        <v>1782</v>
      </c>
      <c r="E110" s="213" t="s">
        <v>178</v>
      </c>
      <c r="F110" s="183">
        <v>60</v>
      </c>
      <c r="G110" s="181">
        <f t="shared" ref="G110:G118" si="5">F110*D110</f>
        <v>106920</v>
      </c>
      <c r="H110" s="181"/>
      <c r="I110" s="34"/>
    </row>
    <row r="111" spans="2:16" s="96" customFormat="1" ht="15" customHeight="1">
      <c r="B111" s="180">
        <f t="shared" ref="B111:B118" si="6">B110+1</f>
        <v>29</v>
      </c>
      <c r="C111" s="323" t="s">
        <v>277</v>
      </c>
      <c r="D111" s="181">
        <v>165</v>
      </c>
      <c r="E111" s="213" t="s">
        <v>178</v>
      </c>
      <c r="F111" s="324">
        <v>40</v>
      </c>
      <c r="G111" s="181">
        <f>ROUND(F111*D111,-2)</f>
        <v>6600</v>
      </c>
      <c r="H111" s="181"/>
      <c r="I111" s="34"/>
    </row>
    <row r="112" spans="2:16" s="96" customFormat="1" ht="15" customHeight="1">
      <c r="B112" s="180">
        <f t="shared" si="6"/>
        <v>30</v>
      </c>
      <c r="C112" s="96" t="s">
        <v>278</v>
      </c>
      <c r="D112" s="181">
        <f>275+91+68+305+66+103</f>
        <v>908</v>
      </c>
      <c r="E112" s="213" t="s">
        <v>178</v>
      </c>
      <c r="F112" s="183">
        <v>15</v>
      </c>
      <c r="G112" s="181">
        <f>ROUND(F112*D112,-2)</f>
        <v>13600</v>
      </c>
      <c r="H112" s="181"/>
      <c r="I112" s="34"/>
    </row>
    <row r="113" spans="2:16" s="96" customFormat="1" ht="15" customHeight="1">
      <c r="B113" s="180">
        <f t="shared" si="6"/>
        <v>31</v>
      </c>
      <c r="C113" s="96" t="s">
        <v>279</v>
      </c>
      <c r="D113" s="181">
        <f>66+103</f>
        <v>169</v>
      </c>
      <c r="E113" s="213" t="s">
        <v>178</v>
      </c>
      <c r="F113" s="183">
        <v>20</v>
      </c>
      <c r="G113" s="181">
        <f>ROUND(F113*D113,-2)</f>
        <v>3400</v>
      </c>
      <c r="H113" s="181"/>
      <c r="I113" s="34"/>
    </row>
    <row r="114" spans="2:16" s="96" customFormat="1" ht="15" customHeight="1">
      <c r="B114" s="180">
        <f t="shared" si="6"/>
        <v>32</v>
      </c>
      <c r="C114" s="96" t="s">
        <v>280</v>
      </c>
      <c r="D114" s="181">
        <v>137</v>
      </c>
      <c r="E114" s="213" t="s">
        <v>178</v>
      </c>
      <c r="F114" s="324">
        <v>40</v>
      </c>
      <c r="G114" s="181">
        <f>ROUND(F114*D114,-2)</f>
        <v>5500</v>
      </c>
      <c r="H114" s="181"/>
      <c r="I114" s="34"/>
    </row>
    <row r="115" spans="2:16" s="96" customFormat="1" ht="15" customHeight="1">
      <c r="B115" s="180">
        <f t="shared" si="6"/>
        <v>33</v>
      </c>
      <c r="C115" s="96" t="s">
        <v>281</v>
      </c>
      <c r="D115" s="181">
        <v>283</v>
      </c>
      <c r="E115" s="213" t="s">
        <v>178</v>
      </c>
      <c r="F115" s="324"/>
      <c r="G115" s="181" t="s">
        <v>269</v>
      </c>
      <c r="H115" s="181"/>
      <c r="I115" s="34"/>
      <c r="L115" s="96" t="s">
        <v>282</v>
      </c>
      <c r="M115" s="181">
        <v>283</v>
      </c>
      <c r="N115" s="213" t="s">
        <v>178</v>
      </c>
      <c r="O115" s="324">
        <v>40</v>
      </c>
      <c r="P115" s="181">
        <f>ROUND(O115*M115,-2)</f>
        <v>11300</v>
      </c>
    </row>
    <row r="116" spans="2:16" s="96" customFormat="1" ht="15" customHeight="1">
      <c r="B116" s="180">
        <f t="shared" si="6"/>
        <v>34</v>
      </c>
      <c r="C116" s="323" t="s">
        <v>283</v>
      </c>
      <c r="D116" s="181">
        <v>1</v>
      </c>
      <c r="E116" s="213" t="s">
        <v>196</v>
      </c>
      <c r="F116" s="183">
        <v>20000</v>
      </c>
      <c r="G116" s="181">
        <f t="shared" si="5"/>
        <v>20000</v>
      </c>
      <c r="H116" s="181"/>
      <c r="I116" s="34"/>
    </row>
    <row r="117" spans="2:16" s="96" customFormat="1" ht="15" customHeight="1">
      <c r="B117" s="180">
        <f t="shared" si="6"/>
        <v>35</v>
      </c>
      <c r="C117" s="96" t="s">
        <v>284</v>
      </c>
      <c r="D117" s="181">
        <v>1</v>
      </c>
      <c r="E117" s="213" t="s">
        <v>196</v>
      </c>
      <c r="F117" s="183">
        <v>10000</v>
      </c>
      <c r="G117" s="181">
        <f t="shared" si="5"/>
        <v>10000</v>
      </c>
      <c r="H117" s="181"/>
      <c r="I117" s="34"/>
    </row>
    <row r="118" spans="2:16" s="96" customFormat="1" ht="15" customHeight="1">
      <c r="B118" s="180">
        <f t="shared" si="6"/>
        <v>36</v>
      </c>
      <c r="C118" s="96" t="s">
        <v>285</v>
      </c>
      <c r="D118" s="181" t="str">
        <f>D107</f>
        <v>Comments</v>
      </c>
      <c r="E118" s="213" t="s">
        <v>178</v>
      </c>
      <c r="F118" s="183">
        <v>10</v>
      </c>
      <c r="G118" s="181" t="e">
        <f t="shared" si="5"/>
        <v>#VALUE!</v>
      </c>
      <c r="H118" s="181"/>
      <c r="I118" s="34"/>
    </row>
    <row r="119" spans="2:16" s="96" customFormat="1" ht="15" customHeight="1">
      <c r="B119" s="180"/>
      <c r="D119" s="181"/>
      <c r="E119" s="213"/>
      <c r="F119" s="183"/>
      <c r="G119" s="181"/>
      <c r="H119" s="181"/>
      <c r="I119" s="34"/>
    </row>
    <row r="120" spans="2:16" s="96" customFormat="1" ht="17.100000000000001" customHeight="1">
      <c r="B120" s="90" t="s">
        <v>286</v>
      </c>
      <c r="C120" s="91" t="s">
        <v>287</v>
      </c>
      <c r="D120" s="192" t="str">
        <f>D107</f>
        <v>Comments</v>
      </c>
      <c r="E120" s="243"/>
      <c r="F120" s="193" t="e">
        <f>H120/D120</f>
        <v>#VALUE!</v>
      </c>
      <c r="G120" s="192"/>
      <c r="H120" s="95" t="e">
        <f>SUM(G121:G125)</f>
        <v>#VALUE!</v>
      </c>
      <c r="I120" s="34"/>
    </row>
    <row r="121" spans="2:16" s="105" customFormat="1" ht="17.100000000000001" customHeight="1">
      <c r="B121" s="99"/>
      <c r="C121" s="100"/>
      <c r="D121" s="101"/>
      <c r="E121" s="246"/>
      <c r="F121" s="102"/>
      <c r="G121" s="101"/>
      <c r="H121" s="103"/>
      <c r="I121" s="104"/>
    </row>
    <row r="122" spans="2:16" s="105" customFormat="1" ht="17.100000000000001" customHeight="1">
      <c r="B122" s="180">
        <f>B118+1</f>
        <v>37</v>
      </c>
      <c r="C122" s="104" t="s">
        <v>288</v>
      </c>
      <c r="D122" s="101"/>
      <c r="E122" s="246"/>
      <c r="F122" s="102"/>
      <c r="G122" s="101"/>
      <c r="H122" s="103"/>
      <c r="I122" s="104"/>
      <c r="K122" s="105">
        <v>40</v>
      </c>
      <c r="L122" s="264">
        <f>K122*D122</f>
        <v>0</v>
      </c>
    </row>
    <row r="123" spans="2:16" s="105" customFormat="1" ht="17.100000000000001" customHeight="1">
      <c r="B123" s="180">
        <f>B122+1</f>
        <v>38</v>
      </c>
      <c r="C123" s="104" t="s">
        <v>289</v>
      </c>
      <c r="D123" s="101">
        <v>260</v>
      </c>
      <c r="E123" s="246" t="s">
        <v>194</v>
      </c>
      <c r="F123" s="102">
        <v>3.5</v>
      </c>
      <c r="G123" s="181">
        <f>ROUND(F123*D123,-2)</f>
        <v>900</v>
      </c>
      <c r="H123" s="103"/>
      <c r="I123" s="104"/>
    </row>
    <row r="124" spans="2:16" s="105" customFormat="1" ht="17.100000000000001" customHeight="1">
      <c r="B124" s="180">
        <f>B123+1</f>
        <v>39</v>
      </c>
      <c r="C124" s="104" t="s">
        <v>290</v>
      </c>
      <c r="D124" s="101" t="str">
        <f>D120</f>
        <v>Comments</v>
      </c>
      <c r="E124" s="246" t="s">
        <v>178</v>
      </c>
      <c r="F124" s="102">
        <v>7</v>
      </c>
      <c r="G124" s="181" t="e">
        <f>ROUND(F124*D124,-2)</f>
        <v>#VALUE!</v>
      </c>
      <c r="H124" s="103"/>
      <c r="I124" s="104"/>
    </row>
    <row r="125" spans="2:16" s="96" customFormat="1" ht="15" customHeight="1">
      <c r="B125" s="180"/>
      <c r="D125" s="181"/>
      <c r="E125" s="213"/>
      <c r="F125" s="183"/>
      <c r="G125" s="181"/>
      <c r="H125" s="181"/>
      <c r="I125" s="34"/>
    </row>
    <row r="126" spans="2:16" s="96" customFormat="1" ht="17.100000000000001" customHeight="1">
      <c r="B126" s="90" t="s">
        <v>291</v>
      </c>
      <c r="C126" s="91" t="s">
        <v>292</v>
      </c>
      <c r="D126" s="192" t="str">
        <f>D120</f>
        <v>Comments</v>
      </c>
      <c r="E126" s="243"/>
      <c r="F126" s="193" t="e">
        <f>H126/D126</f>
        <v>#VALUE!</v>
      </c>
      <c r="G126" s="92"/>
      <c r="H126" s="95">
        <f>SUM(G127:G129)</f>
        <v>0</v>
      </c>
      <c r="I126" s="34"/>
    </row>
    <row r="127" spans="2:16" s="96" customFormat="1" ht="15" customHeight="1">
      <c r="B127" s="180"/>
      <c r="D127" s="181"/>
      <c r="E127" s="213"/>
      <c r="F127" s="183"/>
      <c r="G127" s="181"/>
      <c r="H127" s="181"/>
      <c r="I127" s="34"/>
    </row>
    <row r="128" spans="2:16" s="96" customFormat="1" ht="15" customHeight="1">
      <c r="B128" s="180">
        <f>B124+1</f>
        <v>40</v>
      </c>
      <c r="C128" s="96" t="s">
        <v>273</v>
      </c>
      <c r="D128" s="181"/>
      <c r="E128" s="213"/>
      <c r="F128" s="183"/>
      <c r="G128" s="181"/>
      <c r="H128" s="181"/>
      <c r="I128" s="34"/>
    </row>
    <row r="129" spans="2:10" s="96" customFormat="1" ht="15" customHeight="1">
      <c r="B129" s="180"/>
      <c r="D129" s="181"/>
      <c r="E129" s="213"/>
      <c r="F129" s="183"/>
      <c r="G129" s="181"/>
      <c r="H129" s="181"/>
      <c r="I129" s="34"/>
    </row>
    <row r="130" spans="2:10" s="96" customFormat="1" ht="17.100000000000001" customHeight="1">
      <c r="B130" s="90" t="s">
        <v>293</v>
      </c>
      <c r="C130" s="91" t="s">
        <v>294</v>
      </c>
      <c r="D130" s="192" t="str">
        <f>D126</f>
        <v>Comments</v>
      </c>
      <c r="E130" s="243"/>
      <c r="F130" s="193" t="e">
        <f>H130/D130</f>
        <v>#VALUE!</v>
      </c>
      <c r="G130" s="92"/>
      <c r="H130" s="95">
        <f>SUM(G131:G141)</f>
        <v>94520</v>
      </c>
      <c r="I130" s="34"/>
    </row>
    <row r="131" spans="2:10" s="96" customFormat="1" ht="15" customHeight="1">
      <c r="B131" s="180"/>
      <c r="D131" s="181"/>
      <c r="E131" s="213"/>
      <c r="F131" s="183"/>
      <c r="G131" s="181"/>
      <c r="H131" s="181"/>
      <c r="I131" s="34"/>
    </row>
    <row r="132" spans="2:10" s="96" customFormat="1" ht="15" customHeight="1">
      <c r="B132" s="180">
        <f>B128+1</f>
        <v>41</v>
      </c>
      <c r="C132" s="96" t="s">
        <v>295</v>
      </c>
      <c r="D132" s="181">
        <f>((D85*2)+(D87*1))*14*1.1</f>
        <v>9363.2000000000007</v>
      </c>
      <c r="E132" s="213" t="s">
        <v>178</v>
      </c>
      <c r="F132" s="183">
        <v>1.5</v>
      </c>
      <c r="G132" s="181">
        <f>ROUND(F132*D132,-2)</f>
        <v>14000</v>
      </c>
      <c r="H132" s="181"/>
      <c r="I132" s="34"/>
    </row>
    <row r="133" spans="2:10" s="96" customFormat="1" ht="15" customHeight="1">
      <c r="B133" s="180">
        <f t="shared" ref="B133:B140" si="7">B132+1</f>
        <v>42</v>
      </c>
      <c r="C133" s="96" t="s">
        <v>296</v>
      </c>
      <c r="D133" s="181">
        <f>D112+D114+D115-D113</f>
        <v>1159</v>
      </c>
      <c r="E133" s="213" t="s">
        <v>178</v>
      </c>
      <c r="F133" s="183">
        <v>2</v>
      </c>
      <c r="G133" s="181">
        <f>ROUND(F133*D133,-2)</f>
        <v>2300</v>
      </c>
      <c r="H133" s="181"/>
      <c r="I133" s="34"/>
      <c r="J133" s="386">
        <f>G132+G133+G136</f>
        <v>17700</v>
      </c>
    </row>
    <row r="134" spans="2:10" s="96" customFormat="1" ht="15" customHeight="1">
      <c r="B134" s="180">
        <f t="shared" si="7"/>
        <v>43</v>
      </c>
      <c r="C134" s="96" t="s">
        <v>297</v>
      </c>
      <c r="D134" s="181">
        <f>D58</f>
        <v>627</v>
      </c>
      <c r="E134" s="213" t="s">
        <v>194</v>
      </c>
      <c r="F134" s="183">
        <v>3</v>
      </c>
      <c r="G134" s="181">
        <f>ROUND(F134*D134,-2)</f>
        <v>1900</v>
      </c>
      <c r="H134" s="181"/>
      <c r="I134" s="34"/>
    </row>
    <row r="135" spans="2:10" s="96" customFormat="1" ht="15" customHeight="1">
      <c r="B135" s="180">
        <f t="shared" si="7"/>
        <v>44</v>
      </c>
      <c r="C135" s="96" t="s">
        <v>298</v>
      </c>
      <c r="D135" s="181">
        <f>D59</f>
        <v>258</v>
      </c>
      <c r="E135" s="213" t="s">
        <v>194</v>
      </c>
      <c r="F135" s="183">
        <v>2.5</v>
      </c>
      <c r="G135" s="181">
        <f>ROUND(F135*D135,-2)</f>
        <v>600</v>
      </c>
      <c r="H135" s="181"/>
      <c r="I135" s="34"/>
      <c r="J135" s="96" t="e">
        <f>J133/D130</f>
        <v>#VALUE!</v>
      </c>
    </row>
    <row r="136" spans="2:10" s="96" customFormat="1" ht="15" customHeight="1">
      <c r="B136" s="180">
        <f t="shared" si="7"/>
        <v>45</v>
      </c>
      <c r="C136" s="96" t="s">
        <v>299</v>
      </c>
      <c r="D136" s="181">
        <f>D57</f>
        <v>541</v>
      </c>
      <c r="E136" s="213" t="s">
        <v>194</v>
      </c>
      <c r="F136" s="183">
        <v>2.5</v>
      </c>
      <c r="G136" s="181">
        <f>ROUND(F136*D136,-2)</f>
        <v>1400</v>
      </c>
      <c r="H136" s="181"/>
      <c r="I136" s="34"/>
    </row>
    <row r="137" spans="2:10" s="96" customFormat="1" ht="15" customHeight="1">
      <c r="B137" s="180">
        <f t="shared" si="7"/>
        <v>46</v>
      </c>
      <c r="C137" s="96" t="s">
        <v>300</v>
      </c>
      <c r="D137" s="181">
        <v>1</v>
      </c>
      <c r="E137" s="213" t="s">
        <v>257</v>
      </c>
      <c r="F137" s="183">
        <v>1200</v>
      </c>
      <c r="G137" s="181">
        <f>F137*D137</f>
        <v>1200</v>
      </c>
      <c r="H137" s="181"/>
      <c r="I137" s="34"/>
    </row>
    <row r="138" spans="2:10" s="96" customFormat="1" ht="15" customHeight="1">
      <c r="B138" s="180">
        <f t="shared" si="7"/>
        <v>47</v>
      </c>
      <c r="C138" s="96" t="s">
        <v>301</v>
      </c>
      <c r="D138" s="181">
        <v>1</v>
      </c>
      <c r="E138" s="213" t="s">
        <v>196</v>
      </c>
      <c r="F138" s="183">
        <v>7500</v>
      </c>
      <c r="G138" s="181">
        <f>F138*D138</f>
        <v>7500</v>
      </c>
      <c r="H138" s="181"/>
      <c r="I138" s="34"/>
    </row>
    <row r="139" spans="2:10" s="195" customFormat="1" ht="15" customHeight="1">
      <c r="B139" s="180">
        <f t="shared" si="7"/>
        <v>48</v>
      </c>
      <c r="C139" s="195" t="s">
        <v>302</v>
      </c>
      <c r="D139" s="197">
        <f>(63*10)+(11*5.5)</f>
        <v>690.5</v>
      </c>
      <c r="E139" s="245" t="s">
        <v>178</v>
      </c>
      <c r="F139" s="198">
        <v>40</v>
      </c>
      <c r="G139" s="197">
        <f>F139*D139</f>
        <v>27620</v>
      </c>
      <c r="H139" s="197"/>
      <c r="I139" s="199"/>
    </row>
    <row r="140" spans="2:10" s="195" customFormat="1" ht="15" customHeight="1">
      <c r="B140" s="180">
        <f t="shared" si="7"/>
        <v>49</v>
      </c>
      <c r="C140" s="195" t="s">
        <v>303</v>
      </c>
      <c r="D140" s="197">
        <v>1900</v>
      </c>
      <c r="E140" s="245" t="s">
        <v>178</v>
      </c>
      <c r="F140" s="198">
        <v>20</v>
      </c>
      <c r="G140" s="197">
        <f>F140*D140</f>
        <v>38000</v>
      </c>
      <c r="H140" s="197"/>
      <c r="I140" s="199"/>
    </row>
    <row r="141" spans="2:10" s="96" customFormat="1" ht="15" customHeight="1">
      <c r="B141" s="180"/>
      <c r="D141" s="181"/>
      <c r="E141" s="213"/>
      <c r="F141" s="183"/>
      <c r="G141" s="181"/>
      <c r="H141" s="181"/>
      <c r="I141" s="34"/>
    </row>
    <row r="142" spans="2:10" s="96" customFormat="1" ht="17.100000000000001" customHeight="1">
      <c r="B142" s="97" t="s">
        <v>304</v>
      </c>
      <c r="C142" s="91" t="s">
        <v>305</v>
      </c>
      <c r="D142" s="192" t="str">
        <f>D130</f>
        <v>Comments</v>
      </c>
      <c r="E142" s="243"/>
      <c r="F142" s="193" t="e">
        <f>H142/D142</f>
        <v>#VALUE!</v>
      </c>
      <c r="G142" s="92"/>
      <c r="H142" s="95">
        <f>SUM(G143:G146)</f>
        <v>3500</v>
      </c>
      <c r="I142" s="34"/>
    </row>
    <row r="143" spans="2:10" s="96" customFormat="1" ht="15" customHeight="1">
      <c r="B143" s="180"/>
      <c r="D143" s="181"/>
      <c r="E143" s="213"/>
      <c r="F143" s="183"/>
      <c r="G143" s="181"/>
      <c r="H143" s="181"/>
      <c r="I143" s="34"/>
    </row>
    <row r="144" spans="2:10" s="96" customFormat="1" ht="15" customHeight="1">
      <c r="B144" s="180">
        <f>B139+1</f>
        <v>49</v>
      </c>
      <c r="C144" s="96" t="s">
        <v>306</v>
      </c>
      <c r="D144" s="181">
        <v>1</v>
      </c>
      <c r="E144" s="213" t="s">
        <v>228</v>
      </c>
      <c r="F144" s="183">
        <v>1000</v>
      </c>
      <c r="G144" s="181">
        <f>F144*D144</f>
        <v>1000</v>
      </c>
      <c r="H144" s="181"/>
      <c r="I144" s="34"/>
    </row>
    <row r="145" spans="2:9" s="96" customFormat="1" ht="15" customHeight="1">
      <c r="B145" s="180">
        <f>B144+1</f>
        <v>50</v>
      </c>
      <c r="C145" s="96" t="s">
        <v>307</v>
      </c>
      <c r="D145" s="181">
        <v>1</v>
      </c>
      <c r="E145" s="213" t="s">
        <v>196</v>
      </c>
      <c r="F145" s="183">
        <v>2500</v>
      </c>
      <c r="G145" s="181">
        <f>F145*D145</f>
        <v>2500</v>
      </c>
      <c r="H145" s="181"/>
      <c r="I145" s="34"/>
    </row>
    <row r="146" spans="2:9" s="96" customFormat="1" ht="15" customHeight="1">
      <c r="B146" s="180"/>
      <c r="D146" s="181"/>
      <c r="E146" s="213"/>
      <c r="F146" s="183"/>
      <c r="G146" s="181"/>
      <c r="H146" s="181"/>
      <c r="I146" s="34"/>
    </row>
    <row r="147" spans="2:9" s="96" customFormat="1" ht="17.100000000000001" customHeight="1">
      <c r="B147" s="97" t="s">
        <v>308</v>
      </c>
      <c r="C147" s="91" t="s">
        <v>309</v>
      </c>
      <c r="D147" s="192" t="str">
        <f>D142</f>
        <v>Comments</v>
      </c>
      <c r="E147" s="243"/>
      <c r="F147" s="193" t="e">
        <f>H147/D147</f>
        <v>#VALUE!</v>
      </c>
      <c r="G147" s="92"/>
      <c r="H147" s="95">
        <f>SUM(G148:G150)</f>
        <v>0</v>
      </c>
      <c r="I147" s="34"/>
    </row>
    <row r="148" spans="2:9" s="96" customFormat="1" ht="15" customHeight="1">
      <c r="B148" s="180"/>
      <c r="D148" s="181"/>
      <c r="E148" s="213"/>
      <c r="F148" s="183"/>
      <c r="G148" s="181"/>
      <c r="H148" s="181"/>
      <c r="I148" s="34"/>
    </row>
    <row r="149" spans="2:9" s="96" customFormat="1" ht="15" customHeight="1">
      <c r="B149" s="180">
        <f>B145+1</f>
        <v>51</v>
      </c>
      <c r="C149" s="96" t="s">
        <v>273</v>
      </c>
      <c r="D149" s="181"/>
      <c r="E149" s="213"/>
      <c r="F149" s="183"/>
      <c r="G149" s="181"/>
      <c r="H149" s="181"/>
      <c r="I149" s="34"/>
    </row>
    <row r="150" spans="2:9" s="96" customFormat="1" ht="15" customHeight="1">
      <c r="B150" s="180"/>
      <c r="D150" s="181"/>
      <c r="E150" s="213"/>
      <c r="F150" s="183"/>
      <c r="G150" s="181"/>
      <c r="H150" s="181"/>
      <c r="I150" s="34"/>
    </row>
    <row r="151" spans="2:9" s="96" customFormat="1" ht="17.100000000000001" customHeight="1">
      <c r="B151" s="97" t="s">
        <v>310</v>
      </c>
      <c r="C151" s="91" t="s">
        <v>311</v>
      </c>
      <c r="D151" s="192" t="str">
        <f>D147</f>
        <v>Comments</v>
      </c>
      <c r="E151" s="243"/>
      <c r="F151" s="193" t="e">
        <f>H151/D151</f>
        <v>#VALUE!</v>
      </c>
      <c r="G151" s="92"/>
      <c r="H151" s="95">
        <f>SUM(G152:G154)</f>
        <v>0</v>
      </c>
      <c r="I151" s="34"/>
    </row>
    <row r="152" spans="2:9" s="96" customFormat="1" ht="15" customHeight="1">
      <c r="B152" s="180"/>
      <c r="D152" s="181"/>
      <c r="E152" s="213"/>
      <c r="F152" s="183"/>
      <c r="G152" s="181"/>
      <c r="H152" s="181"/>
      <c r="I152" s="34"/>
    </row>
    <row r="153" spans="2:9" s="96" customFormat="1" ht="15" customHeight="1">
      <c r="B153" s="180">
        <f>B149+1</f>
        <v>52</v>
      </c>
      <c r="C153" s="96" t="s">
        <v>312</v>
      </c>
      <c r="D153" s="181"/>
      <c r="E153" s="213"/>
      <c r="F153" s="183"/>
      <c r="G153" s="181"/>
      <c r="H153" s="181"/>
      <c r="I153" s="34"/>
    </row>
    <row r="154" spans="2:9" s="96" customFormat="1" ht="15" customHeight="1">
      <c r="B154" s="180"/>
      <c r="D154" s="181"/>
      <c r="E154" s="213"/>
      <c r="F154" s="183"/>
      <c r="G154" s="181"/>
      <c r="H154" s="181"/>
      <c r="I154" s="34"/>
    </row>
    <row r="155" spans="2:9" s="96" customFormat="1" ht="17.100000000000001" customHeight="1">
      <c r="B155" s="97" t="s">
        <v>313</v>
      </c>
      <c r="C155" s="91" t="s">
        <v>314</v>
      </c>
      <c r="D155" s="192" t="str">
        <f>D151</f>
        <v>Comments</v>
      </c>
      <c r="E155" s="243"/>
      <c r="F155" s="193" t="e">
        <f>H155/D155</f>
        <v>#VALUE!</v>
      </c>
      <c r="G155" s="192"/>
      <c r="H155" s="95">
        <f>SUM(G156:G159)</f>
        <v>20000</v>
      </c>
      <c r="I155" s="34"/>
    </row>
    <row r="156" spans="2:9" s="106" customFormat="1" ht="15" customHeight="1">
      <c r="B156" s="188"/>
      <c r="D156" s="189"/>
      <c r="E156" s="247"/>
      <c r="F156" s="190"/>
      <c r="G156" s="189"/>
      <c r="H156" s="189"/>
      <c r="I156" s="191"/>
    </row>
    <row r="157" spans="2:9" s="106" customFormat="1" ht="15" customHeight="1">
      <c r="B157" s="180">
        <f>B153+1</f>
        <v>53</v>
      </c>
      <c r="C157" s="96" t="s">
        <v>315</v>
      </c>
      <c r="D157" s="181">
        <v>10</v>
      </c>
      <c r="E157" s="213" t="s">
        <v>228</v>
      </c>
      <c r="F157" s="183">
        <v>2000</v>
      </c>
      <c r="G157" s="181">
        <f>F157*D157</f>
        <v>20000</v>
      </c>
      <c r="H157" s="181"/>
      <c r="I157" s="191"/>
    </row>
    <row r="158" spans="2:9" s="106" customFormat="1" ht="15" customHeight="1">
      <c r="B158" s="180">
        <f>B157+1</f>
        <v>54</v>
      </c>
      <c r="C158" s="96" t="s">
        <v>316</v>
      </c>
      <c r="D158" s="181"/>
      <c r="E158" s="213"/>
      <c r="F158" s="183"/>
      <c r="G158" s="181" t="s">
        <v>269</v>
      </c>
      <c r="H158" s="181"/>
      <c r="I158" s="191"/>
    </row>
    <row r="159" spans="2:9" s="106" customFormat="1" ht="15" customHeight="1">
      <c r="B159" s="180"/>
      <c r="C159" s="96"/>
      <c r="D159" s="181"/>
      <c r="E159" s="213"/>
      <c r="F159" s="183"/>
      <c r="G159" s="181"/>
      <c r="H159" s="181"/>
      <c r="I159" s="191"/>
    </row>
    <row r="160" spans="2:9" s="106" customFormat="1" ht="15" customHeight="1">
      <c r="B160" s="97" t="s">
        <v>317</v>
      </c>
      <c r="C160" s="91" t="s">
        <v>318</v>
      </c>
      <c r="D160" s="192" t="str">
        <f>D155</f>
        <v>Comments</v>
      </c>
      <c r="E160" s="243"/>
      <c r="F160" s="193" t="e">
        <f>H160/D160</f>
        <v>#VALUE!</v>
      </c>
      <c r="G160" s="192"/>
      <c r="H160" s="95">
        <f>SUM(G161:G163)</f>
        <v>0</v>
      </c>
      <c r="I160" s="191"/>
    </row>
    <row r="161" spans="2:18" s="106" customFormat="1" ht="15" customHeight="1">
      <c r="B161" s="188"/>
      <c r="D161" s="189"/>
      <c r="E161" s="247"/>
      <c r="F161" s="190"/>
      <c r="G161" s="189"/>
      <c r="H161" s="189"/>
      <c r="I161" s="191"/>
    </row>
    <row r="162" spans="2:18" s="106" customFormat="1" ht="15" customHeight="1">
      <c r="B162" s="180">
        <f>B158+1</f>
        <v>55</v>
      </c>
      <c r="C162" s="96" t="s">
        <v>319</v>
      </c>
      <c r="D162" s="181"/>
      <c r="E162" s="213"/>
      <c r="F162" s="183"/>
      <c r="G162" s="181"/>
      <c r="H162" s="181"/>
      <c r="I162" s="191"/>
    </row>
    <row r="163" spans="2:18" s="106" customFormat="1" ht="15" customHeight="1">
      <c r="B163" s="188"/>
      <c r="D163" s="189"/>
      <c r="E163" s="247"/>
      <c r="F163" s="190"/>
      <c r="G163" s="189"/>
      <c r="H163" s="189"/>
      <c r="I163" s="191"/>
    </row>
    <row r="164" spans="2:18" s="106" customFormat="1" ht="17.100000000000001" customHeight="1">
      <c r="B164" s="107">
        <v>15300</v>
      </c>
      <c r="C164" s="91" t="s">
        <v>320</v>
      </c>
      <c r="D164" s="192" t="str">
        <f>D155</f>
        <v>Comments</v>
      </c>
      <c r="E164" s="243"/>
      <c r="F164" s="193" t="e">
        <f>H164/D164</f>
        <v>#VALUE!</v>
      </c>
      <c r="G164" s="192"/>
      <c r="H164" s="95" t="e">
        <f>SUM(G165:G173)</f>
        <v>#VALUE!</v>
      </c>
    </row>
    <row r="165" spans="2:18" s="106" customFormat="1" ht="15" customHeight="1">
      <c r="B165" s="188"/>
      <c r="C165" s="108"/>
      <c r="D165" s="189"/>
      <c r="E165" s="247"/>
      <c r="F165" s="190"/>
      <c r="G165" s="189"/>
      <c r="H165" s="189"/>
    </row>
    <row r="166" spans="2:18" s="28" customFormat="1" ht="15" customHeight="1">
      <c r="B166" s="278" t="s">
        <v>321</v>
      </c>
      <c r="C166" s="279" t="s">
        <v>322</v>
      </c>
      <c r="D166" s="280"/>
      <c r="E166" s="281"/>
      <c r="F166" s="282"/>
      <c r="G166" s="293"/>
      <c r="H166" s="284"/>
      <c r="I166" s="285"/>
      <c r="K166" s="286"/>
      <c r="L166" s="332" t="s">
        <v>322</v>
      </c>
      <c r="M166" s="286">
        <v>283</v>
      </c>
      <c r="N166" s="286"/>
      <c r="O166" s="286">
        <f>F167</f>
        <v>7</v>
      </c>
      <c r="P166" s="286">
        <f>O166*M166</f>
        <v>1981</v>
      </c>
      <c r="Q166" s="287"/>
    </row>
    <row r="167" spans="2:18" s="28" customFormat="1" ht="15" customHeight="1">
      <c r="B167" s="277">
        <f>B162+1</f>
        <v>56</v>
      </c>
      <c r="C167" s="332" t="s">
        <v>322</v>
      </c>
      <c r="D167" s="289" t="str">
        <f>$H$4</f>
        <v>Comments</v>
      </c>
      <c r="E167" s="290" t="s">
        <v>178</v>
      </c>
      <c r="F167" s="291">
        <v>7</v>
      </c>
      <c r="G167" s="283" t="e">
        <f>IF(D167&lt;&gt;0,D167*F167,"")</f>
        <v>#VALUE!</v>
      </c>
      <c r="H167" s="292"/>
      <c r="I167" s="285"/>
      <c r="K167" s="286"/>
      <c r="L167" s="286"/>
      <c r="M167" s="286"/>
      <c r="N167" s="286"/>
      <c r="O167" s="286"/>
      <c r="P167" s="286"/>
      <c r="Q167" s="287"/>
    </row>
    <row r="168" spans="2:18" s="28" customFormat="1" ht="15" customHeight="1">
      <c r="B168" s="277"/>
      <c r="C168" s="332"/>
      <c r="D168" s="289"/>
      <c r="E168" s="290"/>
      <c r="F168" s="291"/>
      <c r="G168" s="283" t="str">
        <f>IF(D168&lt;&gt;0,D168*F168,"")</f>
        <v/>
      </c>
      <c r="H168" s="292"/>
      <c r="I168" s="285"/>
      <c r="K168" s="286"/>
      <c r="L168" s="286"/>
      <c r="M168" s="286"/>
      <c r="N168" s="286"/>
      <c r="O168" s="286"/>
      <c r="P168" s="286"/>
      <c r="Q168" s="287"/>
    </row>
    <row r="169" spans="2:18" s="28" customFormat="1" ht="15" customHeight="1">
      <c r="B169" s="278" t="s">
        <v>323</v>
      </c>
      <c r="C169" s="294" t="s">
        <v>324</v>
      </c>
      <c r="D169" s="280"/>
      <c r="E169" s="281"/>
      <c r="F169" s="282"/>
      <c r="G169" s="283"/>
      <c r="H169" s="284"/>
      <c r="I169" s="285"/>
      <c r="K169" s="286"/>
      <c r="L169" s="286"/>
      <c r="M169" s="286"/>
      <c r="N169" s="286"/>
      <c r="O169" s="286"/>
      <c r="P169" s="286"/>
      <c r="Q169" s="287"/>
    </row>
    <row r="170" spans="2:18" s="28" customFormat="1" ht="15" customHeight="1">
      <c r="B170" s="277">
        <f>B167+1</f>
        <v>57</v>
      </c>
      <c r="C170" s="295" t="s">
        <v>325</v>
      </c>
      <c r="D170" s="289"/>
      <c r="E170" s="290"/>
      <c r="F170" s="291"/>
      <c r="G170" s="296" t="s">
        <v>326</v>
      </c>
      <c r="H170" s="292"/>
      <c r="I170" s="285"/>
      <c r="K170" s="286"/>
      <c r="L170" s="286"/>
      <c r="M170" s="286"/>
      <c r="N170" s="286"/>
      <c r="O170" s="286"/>
      <c r="P170" s="286"/>
      <c r="Q170" s="287"/>
    </row>
    <row r="171" spans="2:18" s="28" customFormat="1" ht="15" customHeight="1">
      <c r="B171" s="277">
        <f>B170+1</f>
        <v>58</v>
      </c>
      <c r="C171" s="295" t="s">
        <v>327</v>
      </c>
      <c r="D171" s="289"/>
      <c r="E171" s="290"/>
      <c r="F171" s="291"/>
      <c r="G171" s="296" t="s">
        <v>326</v>
      </c>
      <c r="H171" s="292"/>
      <c r="I171" s="285"/>
      <c r="K171" s="286"/>
      <c r="L171" s="286"/>
      <c r="M171" s="286"/>
      <c r="N171" s="286"/>
      <c r="O171" s="286"/>
      <c r="P171" s="286"/>
      <c r="Q171" s="287"/>
    </row>
    <row r="172" spans="2:18" s="28" customFormat="1" ht="15" customHeight="1">
      <c r="B172" s="277">
        <f>B171+1</f>
        <v>59</v>
      </c>
      <c r="C172" s="295" t="s">
        <v>328</v>
      </c>
      <c r="D172" s="289"/>
      <c r="E172" s="290"/>
      <c r="F172" s="291"/>
      <c r="G172" s="296" t="s">
        <v>326</v>
      </c>
      <c r="H172" s="292"/>
      <c r="I172" s="285"/>
      <c r="K172" s="286"/>
      <c r="L172" s="286"/>
      <c r="M172" s="286"/>
      <c r="N172" s="286"/>
      <c r="O172" s="286"/>
      <c r="P172" s="286"/>
      <c r="Q172" s="287"/>
    </row>
    <row r="173" spans="2:18" s="106" customFormat="1" ht="15" customHeight="1">
      <c r="B173" s="180"/>
      <c r="D173" s="189"/>
      <c r="E173" s="247"/>
      <c r="F173" s="190"/>
      <c r="G173" s="189"/>
      <c r="H173" s="189"/>
    </row>
    <row r="174" spans="2:18" s="96" customFormat="1" ht="17.100000000000001" customHeight="1">
      <c r="B174" s="107">
        <v>15400</v>
      </c>
      <c r="C174" s="91" t="s">
        <v>329</v>
      </c>
      <c r="D174" s="192" t="str">
        <f>D164</f>
        <v>Comments</v>
      </c>
      <c r="E174" s="243"/>
      <c r="F174" s="193" t="e">
        <f>H174/D174</f>
        <v>#VALUE!</v>
      </c>
      <c r="G174" s="92"/>
      <c r="H174" s="95" t="e">
        <f>SUM(G175:G179)</f>
        <v>#VALUE!</v>
      </c>
    </row>
    <row r="175" spans="2:18" s="96" customFormat="1" ht="15" customHeight="1">
      <c r="B175" s="180"/>
      <c r="D175" s="181"/>
      <c r="E175" s="213"/>
      <c r="F175" s="183"/>
      <c r="G175" s="181"/>
      <c r="H175" s="181"/>
    </row>
    <row r="176" spans="2:18" s="28" customFormat="1" ht="15" customHeight="1">
      <c r="B176" s="278" t="s">
        <v>330</v>
      </c>
      <c r="C176" s="331" t="s">
        <v>331</v>
      </c>
      <c r="D176" s="298" t="str">
        <f>$H$4</f>
        <v>Comments</v>
      </c>
      <c r="E176" s="281" t="s">
        <v>178</v>
      </c>
      <c r="F176" s="282" t="e">
        <f>SUM(G177:G178)/D176</f>
        <v>#VALUE!</v>
      </c>
      <c r="G176" s="299"/>
      <c r="H176" s="284"/>
      <c r="I176" s="300"/>
      <c r="K176" s="301"/>
      <c r="L176" s="302"/>
      <c r="M176" s="302"/>
      <c r="N176" s="303"/>
      <c r="O176" s="303"/>
      <c r="P176" s="303"/>
      <c r="Q176" s="287"/>
      <c r="R176" s="31"/>
    </row>
    <row r="177" spans="2:18" s="28" customFormat="1" ht="15" customHeight="1">
      <c r="B177" s="277">
        <f>B172+1</f>
        <v>60</v>
      </c>
      <c r="C177" s="333" t="s">
        <v>331</v>
      </c>
      <c r="D177" s="305" t="str">
        <f>D176</f>
        <v>Comments</v>
      </c>
      <c r="E177" s="306" t="s">
        <v>178</v>
      </c>
      <c r="F177" s="307">
        <v>35</v>
      </c>
      <c r="G177" s="299" t="e">
        <f>IF(D177&lt;&gt;0,D177*F177,"")</f>
        <v>#VALUE!</v>
      </c>
      <c r="H177" s="292"/>
      <c r="I177" s="300"/>
      <c r="K177" s="286"/>
      <c r="L177" s="286" t="str">
        <f>C177</f>
        <v>Generally</v>
      </c>
      <c r="M177" s="286">
        <f>M166</f>
        <v>283</v>
      </c>
      <c r="N177" s="286"/>
      <c r="O177" s="286">
        <f>F177</f>
        <v>35</v>
      </c>
      <c r="P177" s="286">
        <f>O177*M177</f>
        <v>9905</v>
      </c>
      <c r="Q177" s="287"/>
      <c r="R177" s="31"/>
    </row>
    <row r="178" spans="2:18" s="28" customFormat="1" ht="15" customHeight="1">
      <c r="B178" s="277">
        <f>B177+1</f>
        <v>61</v>
      </c>
      <c r="C178" s="333" t="s">
        <v>332</v>
      </c>
      <c r="D178" s="305">
        <v>1</v>
      </c>
      <c r="E178" s="306" t="s">
        <v>196</v>
      </c>
      <c r="F178" s="307">
        <v>20000</v>
      </c>
      <c r="G178" s="299">
        <f>IF(D178&lt;&gt;0,D178*F178,"")</f>
        <v>20000</v>
      </c>
      <c r="H178" s="292"/>
      <c r="I178" s="300"/>
      <c r="K178" s="286"/>
      <c r="L178" s="286"/>
      <c r="M178" s="286"/>
      <c r="N178" s="286"/>
      <c r="O178" s="286"/>
      <c r="P178" s="286"/>
      <c r="Q178" s="287"/>
      <c r="R178" s="31"/>
    </row>
    <row r="179" spans="2:18" s="96" customFormat="1" ht="15" customHeight="1">
      <c r="B179" s="180"/>
      <c r="D179" s="181"/>
      <c r="E179" s="213"/>
      <c r="F179" s="183"/>
      <c r="G179" s="181"/>
      <c r="H179" s="181"/>
    </row>
    <row r="180" spans="2:18" s="96" customFormat="1" ht="17.100000000000001" customHeight="1">
      <c r="B180" s="107">
        <v>15500</v>
      </c>
      <c r="C180" s="91" t="s">
        <v>333</v>
      </c>
      <c r="D180" s="192" t="str">
        <f>D174</f>
        <v>Comments</v>
      </c>
      <c r="E180" s="243"/>
      <c r="F180" s="193" t="e">
        <f>H180/D180</f>
        <v>#VALUE!</v>
      </c>
      <c r="G180" s="92"/>
      <c r="H180" s="95" t="e">
        <f>SUM(G181:G184)</f>
        <v>#VALUE!</v>
      </c>
      <c r="I180" s="98"/>
    </row>
    <row r="181" spans="2:18" s="96" customFormat="1" ht="15" customHeight="1">
      <c r="B181" s="180"/>
      <c r="D181" s="181"/>
      <c r="E181" s="213"/>
      <c r="F181" s="183"/>
      <c r="G181" s="181"/>
      <c r="H181" s="181"/>
    </row>
    <row r="182" spans="2:18" s="217" customFormat="1" ht="15" customHeight="1">
      <c r="B182" s="309" t="s">
        <v>334</v>
      </c>
      <c r="C182" s="331" t="s">
        <v>331</v>
      </c>
      <c r="D182" s="298" t="str">
        <f>$H$4</f>
        <v>Comments</v>
      </c>
      <c r="E182" s="281" t="s">
        <v>178</v>
      </c>
      <c r="F182" s="282" t="e">
        <f>SUM(G183:G183)/D182</f>
        <v>#VALUE!</v>
      </c>
      <c r="G182" s="310"/>
      <c r="H182" s="284"/>
      <c r="I182" s="311"/>
      <c r="J182" s="28"/>
      <c r="K182" s="286"/>
      <c r="L182" s="286"/>
      <c r="M182" s="286"/>
      <c r="N182" s="286"/>
      <c r="O182" s="286"/>
      <c r="P182" s="286"/>
      <c r="Q182" s="287"/>
    </row>
    <row r="183" spans="2:18" s="217" customFormat="1" ht="15" customHeight="1">
      <c r="B183" s="312">
        <f>B178+1</f>
        <v>62</v>
      </c>
      <c r="C183" s="313" t="s">
        <v>331</v>
      </c>
      <c r="D183" s="334" t="str">
        <f>D182</f>
        <v>Comments</v>
      </c>
      <c r="E183" s="308" t="s">
        <v>178</v>
      </c>
      <c r="F183" s="335">
        <v>110</v>
      </c>
      <c r="G183" s="299" t="e">
        <f>IF(D183&lt;&gt;0,D183*F183,"")</f>
        <v>#VALUE!</v>
      </c>
      <c r="H183" s="284"/>
      <c r="I183" s="311"/>
      <c r="J183" s="28"/>
      <c r="K183" s="286"/>
      <c r="L183" s="286" t="str">
        <f>C183</f>
        <v>Generally</v>
      </c>
      <c r="M183" s="286">
        <f>M177</f>
        <v>283</v>
      </c>
      <c r="N183" s="286"/>
      <c r="O183" s="286">
        <f>F183</f>
        <v>110</v>
      </c>
      <c r="P183" s="286">
        <f>O183*M183</f>
        <v>31130</v>
      </c>
      <c r="Q183" s="287"/>
    </row>
    <row r="184" spans="2:18" s="96" customFormat="1" ht="15" customHeight="1">
      <c r="B184" s="180"/>
      <c r="D184" s="181"/>
      <c r="E184" s="213"/>
      <c r="F184" s="183"/>
      <c r="G184" s="181"/>
      <c r="H184" s="181"/>
    </row>
    <row r="185" spans="2:18" s="96" customFormat="1" ht="17.100000000000001" customHeight="1">
      <c r="B185" s="107">
        <v>16000</v>
      </c>
      <c r="C185" s="91" t="s">
        <v>335</v>
      </c>
      <c r="D185" s="192" t="str">
        <f>D180</f>
        <v>Comments</v>
      </c>
      <c r="E185" s="243"/>
      <c r="F185" s="193" t="e">
        <f>H185/D185</f>
        <v>#VALUE!</v>
      </c>
      <c r="G185" s="92"/>
      <c r="H185" s="95" t="e">
        <f>SUM(G186:G189)</f>
        <v>#VALUE!</v>
      </c>
      <c r="I185" s="98"/>
    </row>
    <row r="186" spans="2:18" s="96" customFormat="1" ht="15" customHeight="1">
      <c r="B186" s="180"/>
      <c r="D186" s="181"/>
      <c r="E186" s="213"/>
      <c r="F186" s="183"/>
      <c r="G186" s="181"/>
      <c r="H186" s="181"/>
    </row>
    <row r="187" spans="2:18" s="317" customFormat="1" ht="12">
      <c r="B187" s="318" t="s">
        <v>336</v>
      </c>
      <c r="C187" s="313" t="s">
        <v>331</v>
      </c>
      <c r="D187" s="298" t="str">
        <f>$H$4</f>
        <v>Comments</v>
      </c>
      <c r="E187" s="281" t="s">
        <v>178</v>
      </c>
      <c r="F187" s="282" t="e">
        <f>SUM(G188:G188)/D187</f>
        <v>#VALUE!</v>
      </c>
      <c r="G187" s="319"/>
      <c r="H187" s="284"/>
      <c r="I187" s="320"/>
      <c r="J187" s="28"/>
      <c r="K187" s="286"/>
      <c r="L187" s="286"/>
      <c r="M187" s="286"/>
      <c r="N187" s="286"/>
      <c r="O187" s="286"/>
      <c r="P187" s="286"/>
      <c r="Q187" s="287"/>
    </row>
    <row r="188" spans="2:18" s="317" customFormat="1" ht="12">
      <c r="B188" s="342">
        <f>B183+1</f>
        <v>63</v>
      </c>
      <c r="C188" s="313" t="s">
        <v>331</v>
      </c>
      <c r="D188" s="334" t="str">
        <f>D187</f>
        <v>Comments</v>
      </c>
      <c r="E188" s="308" t="s">
        <v>178</v>
      </c>
      <c r="F188" s="335">
        <v>55</v>
      </c>
      <c r="G188" s="319" t="e">
        <f>F188*D188</f>
        <v>#VALUE!</v>
      </c>
      <c r="H188" s="284"/>
      <c r="I188" s="320"/>
      <c r="J188" s="28"/>
      <c r="K188" s="286"/>
      <c r="L188" s="286" t="str">
        <f>C188</f>
        <v>Generally</v>
      </c>
      <c r="M188" s="286">
        <f>M183</f>
        <v>283</v>
      </c>
      <c r="N188" s="286"/>
      <c r="O188" s="286">
        <f>F188</f>
        <v>55</v>
      </c>
      <c r="P188" s="286">
        <f>O188*M188</f>
        <v>15565</v>
      </c>
      <c r="Q188" s="287"/>
    </row>
    <row r="189" spans="2:18" s="96" customFormat="1" ht="15" customHeight="1">
      <c r="B189" s="180"/>
      <c r="D189" s="181"/>
      <c r="E189" s="213"/>
      <c r="F189" s="183"/>
      <c r="G189" s="181"/>
      <c r="H189" s="181"/>
      <c r="I189" s="34"/>
    </row>
    <row r="190" spans="2:18" s="96" customFormat="1" ht="15" customHeight="1">
      <c r="B190" s="107">
        <v>16500</v>
      </c>
      <c r="C190" s="91" t="s">
        <v>337</v>
      </c>
      <c r="D190" s="192" t="str">
        <f>D194</f>
        <v>Comments</v>
      </c>
      <c r="E190" s="243"/>
      <c r="F190" s="193" t="e">
        <f>H190/D190</f>
        <v>#VALUE!</v>
      </c>
      <c r="G190" s="92"/>
      <c r="H190" s="95" t="e">
        <f>SUM(G191:G192)</f>
        <v>#VALUE!</v>
      </c>
      <c r="I190" s="34"/>
    </row>
    <row r="191" spans="2:18" s="96" customFormat="1" ht="15" customHeight="1">
      <c r="B191" s="180"/>
      <c r="D191" s="181"/>
      <c r="E191" s="213"/>
      <c r="F191" s="183"/>
      <c r="G191" s="181"/>
      <c r="H191" s="181"/>
      <c r="I191" s="34"/>
    </row>
    <row r="192" spans="2:18" s="96" customFormat="1" ht="15" customHeight="1">
      <c r="B192" s="180">
        <f>B188+1</f>
        <v>64</v>
      </c>
      <c r="C192" s="96" t="s">
        <v>338</v>
      </c>
      <c r="D192" s="181" t="str">
        <f>$H$4</f>
        <v>Comments</v>
      </c>
      <c r="E192" s="213" t="s">
        <v>178</v>
      </c>
      <c r="F192" s="183">
        <v>20</v>
      </c>
      <c r="G192" s="181" t="e">
        <f>IF(D192&lt;&gt;0,D192*F192,"")</f>
        <v>#VALUE!</v>
      </c>
      <c r="H192" s="181"/>
      <c r="I192" s="34"/>
      <c r="J192" s="96">
        <f>J$6</f>
        <v>0</v>
      </c>
      <c r="K192" s="96">
        <f>K$6</f>
        <v>0</v>
      </c>
      <c r="L192" s="96" t="str">
        <f>C192</f>
        <v>Lighting Fixtures - Furnish only</v>
      </c>
      <c r="M192" s="386">
        <f>M188</f>
        <v>283</v>
      </c>
      <c r="N192" s="96">
        <f>N$6</f>
        <v>0</v>
      </c>
      <c r="O192" s="387">
        <f>F192</f>
        <v>20</v>
      </c>
      <c r="P192" s="203">
        <f>O192*M192</f>
        <v>5660</v>
      </c>
      <c r="Q192" s="96">
        <f>SUM(J192:P192)</f>
        <v>5963</v>
      </c>
    </row>
    <row r="193" spans="2:16" s="96" customFormat="1" ht="15" customHeight="1">
      <c r="B193" s="180"/>
      <c r="D193" s="181"/>
      <c r="E193" s="213"/>
      <c r="F193" s="183"/>
      <c r="G193" s="181"/>
      <c r="H193" s="181"/>
      <c r="I193" s="34"/>
    </row>
    <row r="194" spans="2:16" s="96" customFormat="1" ht="17.100000000000001" customHeight="1">
      <c r="B194" s="107">
        <v>16700</v>
      </c>
      <c r="C194" s="91" t="s">
        <v>339</v>
      </c>
      <c r="D194" s="192" t="str">
        <f>D185</f>
        <v>Comments</v>
      </c>
      <c r="E194" s="243"/>
      <c r="F194" s="193" t="e">
        <f>H194/D194</f>
        <v>#VALUE!</v>
      </c>
      <c r="G194" s="92"/>
      <c r="H194" s="95" t="e">
        <f>SUM(G195:G197)</f>
        <v>#VALUE!</v>
      </c>
      <c r="I194" s="34"/>
    </row>
    <row r="195" spans="2:16" s="96" customFormat="1" ht="15" customHeight="1">
      <c r="B195" s="180"/>
      <c r="D195" s="181"/>
      <c r="E195" s="213"/>
      <c r="F195" s="183"/>
      <c r="G195" s="181"/>
      <c r="H195" s="181"/>
      <c r="I195" s="34"/>
    </row>
    <row r="196" spans="2:16" s="96" customFormat="1" ht="15" customHeight="1">
      <c r="B196" s="180">
        <f>B192+1</f>
        <v>65</v>
      </c>
      <c r="C196" s="96" t="s">
        <v>340</v>
      </c>
      <c r="D196" s="181" t="str">
        <f>D192</f>
        <v>Comments</v>
      </c>
      <c r="E196" s="213" t="s">
        <v>178</v>
      </c>
      <c r="F196" s="183">
        <v>5</v>
      </c>
      <c r="G196" s="181" t="e">
        <f>F196*D196</f>
        <v>#VALUE!</v>
      </c>
      <c r="H196" s="181"/>
      <c r="I196" s="34"/>
    </row>
    <row r="197" spans="2:16" s="64" customFormat="1" ht="15" customHeight="1">
      <c r="B197" s="80"/>
      <c r="D197" s="81"/>
      <c r="E197" s="211"/>
      <c r="F197" s="83"/>
      <c r="G197" s="81"/>
      <c r="H197" s="81"/>
      <c r="I197" s="63"/>
    </row>
    <row r="198" spans="2:16" s="64" customFormat="1" ht="17.100000000000001" customHeight="1">
      <c r="B198" s="250"/>
      <c r="C198" s="251" t="s">
        <v>341</v>
      </c>
      <c r="D198" s="252" t="str">
        <f>D196</f>
        <v>Comments</v>
      </c>
      <c r="E198" s="253"/>
      <c r="F198" s="254" t="e">
        <f>H198/D194</f>
        <v>#VALUE!</v>
      </c>
      <c r="G198" s="255"/>
      <c r="H198" s="256" t="e">
        <f>SUM(G13:G197)</f>
        <v>#VALUE!</v>
      </c>
      <c r="I198" s="63"/>
      <c r="P198" s="202">
        <f>SUM(P9:P197)</f>
        <v>146701</v>
      </c>
    </row>
    <row r="199" spans="2:16" s="64" customFormat="1" ht="15" customHeight="1">
      <c r="B199" s="80"/>
      <c r="D199" s="81"/>
      <c r="E199" s="211"/>
      <c r="F199" s="83"/>
      <c r="G199" s="81"/>
      <c r="H199" s="81"/>
      <c r="I199" s="63"/>
    </row>
    <row r="200" spans="2:16" s="64" customFormat="1" ht="15" customHeight="1">
      <c r="B200" s="80"/>
      <c r="D200" s="81"/>
      <c r="E200" s="211"/>
      <c r="F200" s="83"/>
      <c r="G200" s="81"/>
      <c r="H200" s="81"/>
      <c r="I200" s="63"/>
      <c r="M200" s="64" t="s">
        <v>158</v>
      </c>
      <c r="P200" s="389">
        <f>P198*8%</f>
        <v>11736.08</v>
      </c>
    </row>
    <row r="201" spans="2:16" s="64" customFormat="1" ht="15" customHeight="1">
      <c r="B201" s="80"/>
      <c r="D201" s="81"/>
      <c r="E201" s="211"/>
      <c r="F201" s="83"/>
      <c r="G201" s="81"/>
      <c r="H201" s="81"/>
      <c r="I201" s="63"/>
      <c r="M201" s="64" t="s">
        <v>342</v>
      </c>
      <c r="P201" s="202">
        <f>(P200+P198)*5%</f>
        <v>7921.8539999999994</v>
      </c>
    </row>
    <row r="202" spans="2:16" s="64" customFormat="1" ht="15" customHeight="1">
      <c r="B202" s="80"/>
      <c r="D202" s="81"/>
      <c r="E202" s="211"/>
      <c r="F202" s="83"/>
      <c r="G202" s="81"/>
      <c r="H202" s="81"/>
      <c r="I202" s="63"/>
      <c r="M202" s="64" t="s">
        <v>343</v>
      </c>
      <c r="P202" s="202">
        <f>(P201+P200+P198)*2%</f>
        <v>3327.1786800000004</v>
      </c>
    </row>
    <row r="203" spans="2:16" s="64" customFormat="1" ht="15" customHeight="1">
      <c r="B203" s="80"/>
      <c r="D203" s="81"/>
      <c r="E203" s="211"/>
      <c r="F203" s="83"/>
      <c r="G203" s="81"/>
      <c r="H203" s="81"/>
      <c r="I203" s="63"/>
      <c r="P203" s="390">
        <f>SUM(P198:P202)</f>
        <v>169686.11267999999</v>
      </c>
    </row>
    <row r="204" spans="2:16" s="64" customFormat="1" ht="15" customHeight="1">
      <c r="B204" s="80"/>
      <c r="D204" s="81"/>
      <c r="E204" s="211"/>
      <c r="F204" s="83"/>
      <c r="G204" s="81"/>
      <c r="H204" s="81"/>
      <c r="I204" s="63"/>
      <c r="M204" s="64" t="s">
        <v>344</v>
      </c>
      <c r="P204" s="388">
        <f>ROUNDUP(P203,-4)</f>
        <v>170000</v>
      </c>
    </row>
    <row r="205" spans="2:16" s="64" customFormat="1" ht="15" customHeight="1">
      <c r="B205" s="80"/>
      <c r="D205" s="81"/>
      <c r="E205" s="211"/>
      <c r="F205" s="83"/>
      <c r="G205" s="81"/>
      <c r="H205" s="81"/>
      <c r="I205" s="63"/>
    </row>
    <row r="206" spans="2:16" s="64" customFormat="1" ht="15" customHeight="1">
      <c r="B206" s="80"/>
      <c r="D206" s="81"/>
      <c r="E206" s="211"/>
      <c r="F206" s="83"/>
      <c r="G206" s="81"/>
      <c r="H206" s="81"/>
      <c r="I206" s="63"/>
    </row>
    <row r="207" spans="2:16" s="64" customFormat="1" ht="15" customHeight="1">
      <c r="B207" s="80"/>
      <c r="D207" s="81"/>
      <c r="E207" s="211"/>
      <c r="F207" s="83"/>
      <c r="G207" s="81"/>
      <c r="H207" s="81"/>
      <c r="I207" s="63"/>
    </row>
    <row r="208" spans="2:16" s="64" customFormat="1" ht="15" customHeight="1">
      <c r="B208" s="80"/>
      <c r="D208" s="81"/>
      <c r="E208" s="211"/>
      <c r="F208" s="83"/>
      <c r="G208" s="81"/>
      <c r="H208" s="81"/>
      <c r="I208" s="63"/>
    </row>
    <row r="209" spans="2:9" s="64" customFormat="1" ht="15" customHeight="1">
      <c r="B209" s="80"/>
      <c r="D209" s="81"/>
      <c r="E209" s="211"/>
      <c r="F209" s="83"/>
      <c r="G209" s="81"/>
      <c r="H209" s="81"/>
      <c r="I209" s="63"/>
    </row>
    <row r="210" spans="2:9" s="85" customFormat="1" ht="15" customHeight="1">
      <c r="B210" s="84"/>
      <c r="D210" s="86"/>
      <c r="E210" s="214"/>
      <c r="F210" s="88"/>
      <c r="G210" s="86"/>
      <c r="H210" s="86"/>
      <c r="I210" s="89"/>
    </row>
    <row r="211" spans="2:9" s="85" customFormat="1" ht="15" customHeight="1">
      <c r="B211" s="84"/>
      <c r="D211" s="86"/>
      <c r="E211" s="214"/>
      <c r="F211" s="88"/>
      <c r="G211" s="86"/>
      <c r="H211" s="86"/>
      <c r="I211" s="89"/>
    </row>
    <row r="212" spans="2:9" s="85" customFormat="1" ht="15" customHeight="1">
      <c r="B212" s="84"/>
      <c r="D212" s="86"/>
      <c r="E212" s="214"/>
      <c r="F212" s="88"/>
      <c r="G212" s="86"/>
      <c r="H212" s="86"/>
      <c r="I212" s="89"/>
    </row>
    <row r="213" spans="2:9" s="85" customFormat="1" ht="15" customHeight="1">
      <c r="B213" s="84"/>
      <c r="D213" s="86"/>
      <c r="E213" s="214"/>
      <c r="F213" s="88"/>
      <c r="G213" s="86"/>
      <c r="H213" s="86"/>
      <c r="I213" s="89"/>
    </row>
    <row r="214" spans="2:9" s="85" customFormat="1" ht="15" customHeight="1">
      <c r="B214" s="84"/>
      <c r="D214" s="86"/>
      <c r="E214" s="214"/>
      <c r="F214" s="88"/>
      <c r="G214" s="86"/>
      <c r="H214" s="86"/>
      <c r="I214" s="89"/>
    </row>
    <row r="215" spans="2:9" s="85" customFormat="1" ht="15" customHeight="1">
      <c r="B215" s="84"/>
      <c r="D215" s="86"/>
      <c r="E215" s="214"/>
      <c r="F215" s="88"/>
      <c r="G215" s="86"/>
      <c r="H215" s="86"/>
      <c r="I215" s="89"/>
    </row>
    <row r="216" spans="2:9" s="85" customFormat="1" ht="15" customHeight="1">
      <c r="B216" s="84"/>
      <c r="D216" s="86"/>
      <c r="E216" s="214"/>
      <c r="F216" s="88"/>
      <c r="G216" s="86"/>
      <c r="H216" s="86"/>
      <c r="I216" s="89"/>
    </row>
    <row r="217" spans="2:9" s="85" customFormat="1" ht="15" customHeight="1">
      <c r="B217" s="84"/>
      <c r="D217" s="86"/>
      <c r="E217" s="214"/>
      <c r="F217" s="88"/>
      <c r="G217" s="86"/>
      <c r="H217" s="86"/>
      <c r="I217" s="89"/>
    </row>
    <row r="218" spans="2:9" s="85" customFormat="1" ht="15" customHeight="1">
      <c r="B218" s="84"/>
      <c r="D218" s="86"/>
      <c r="E218" s="214"/>
      <c r="F218" s="88"/>
      <c r="G218" s="86"/>
      <c r="H218" s="86"/>
      <c r="I218" s="89"/>
    </row>
    <row r="219" spans="2:9" s="85" customFormat="1" ht="15" customHeight="1">
      <c r="B219" s="84"/>
      <c r="D219" s="86"/>
      <c r="E219" s="214"/>
      <c r="F219" s="88"/>
      <c r="G219" s="86"/>
      <c r="H219" s="86"/>
      <c r="I219" s="89"/>
    </row>
    <row r="220" spans="2:9" s="85" customFormat="1" ht="15" customHeight="1">
      <c r="B220" s="84"/>
      <c r="D220" s="86"/>
      <c r="E220" s="214"/>
      <c r="F220" s="88"/>
      <c r="G220" s="86"/>
      <c r="H220" s="86"/>
      <c r="I220" s="89"/>
    </row>
    <row r="221" spans="2:9" s="85" customFormat="1" ht="15" customHeight="1">
      <c r="B221" s="84"/>
      <c r="D221" s="86"/>
      <c r="E221" s="214"/>
      <c r="F221" s="88"/>
      <c r="G221" s="86"/>
      <c r="H221" s="86"/>
      <c r="I221" s="89"/>
    </row>
    <row r="222" spans="2:9" s="85" customFormat="1" ht="15" customHeight="1">
      <c r="B222" s="84"/>
      <c r="D222" s="86"/>
      <c r="E222" s="214"/>
      <c r="F222" s="88"/>
      <c r="G222" s="86"/>
      <c r="H222" s="86"/>
      <c r="I222" s="89"/>
    </row>
    <row r="223" spans="2:9" s="85" customFormat="1" ht="15" customHeight="1">
      <c r="B223" s="84"/>
      <c r="D223" s="86"/>
      <c r="E223" s="214"/>
      <c r="F223" s="88"/>
      <c r="G223" s="86"/>
      <c r="H223" s="86"/>
      <c r="I223" s="89"/>
    </row>
    <row r="224" spans="2:9" s="85" customFormat="1" ht="15" customHeight="1">
      <c r="B224" s="84"/>
      <c r="D224" s="86"/>
      <c r="E224" s="214"/>
      <c r="F224" s="88"/>
      <c r="G224" s="86"/>
      <c r="H224" s="86"/>
      <c r="I224" s="89"/>
    </row>
    <row r="225" spans="2:9" s="85" customFormat="1" ht="15" customHeight="1">
      <c r="B225" s="84"/>
      <c r="D225" s="86"/>
      <c r="E225" s="214"/>
      <c r="F225" s="88"/>
      <c r="G225" s="86"/>
      <c r="H225" s="86"/>
      <c r="I225" s="89"/>
    </row>
    <row r="226" spans="2:9" s="85" customFormat="1" ht="15" customHeight="1">
      <c r="B226" s="84"/>
      <c r="D226" s="86"/>
      <c r="E226" s="214"/>
      <c r="F226" s="88"/>
      <c r="G226" s="86"/>
      <c r="H226" s="86"/>
      <c r="I226" s="89"/>
    </row>
    <row r="227" spans="2:9" s="85" customFormat="1" ht="15" customHeight="1">
      <c r="B227" s="84"/>
      <c r="D227" s="86"/>
      <c r="E227" s="214"/>
      <c r="F227" s="88"/>
      <c r="G227" s="86"/>
      <c r="H227" s="86"/>
      <c r="I227" s="89"/>
    </row>
    <row r="228" spans="2:9" s="85" customFormat="1" ht="15" customHeight="1">
      <c r="B228" s="84"/>
      <c r="D228" s="86"/>
      <c r="E228" s="214"/>
      <c r="F228" s="88"/>
      <c r="G228" s="86"/>
      <c r="H228" s="86"/>
      <c r="I228" s="89"/>
    </row>
    <row r="229" spans="2:9" s="85" customFormat="1" ht="15" customHeight="1">
      <c r="B229" s="84"/>
      <c r="D229" s="86"/>
      <c r="E229" s="214"/>
      <c r="F229" s="88"/>
      <c r="G229" s="86"/>
      <c r="H229" s="86"/>
      <c r="I229" s="89"/>
    </row>
    <row r="230" spans="2:9" s="85" customFormat="1" ht="15" customHeight="1">
      <c r="B230" s="84"/>
      <c r="D230" s="86"/>
      <c r="E230" s="214"/>
      <c r="F230" s="88"/>
      <c r="G230" s="86"/>
      <c r="H230" s="86"/>
      <c r="I230" s="89"/>
    </row>
    <row r="231" spans="2:9" s="85" customFormat="1" ht="15" customHeight="1">
      <c r="B231" s="84"/>
      <c r="D231" s="86"/>
      <c r="E231" s="214"/>
      <c r="F231" s="88"/>
      <c r="G231" s="86"/>
      <c r="H231" s="86"/>
      <c r="I231" s="89"/>
    </row>
    <row r="232" spans="2:9" s="85" customFormat="1" ht="15" customHeight="1">
      <c r="B232" s="84"/>
      <c r="D232" s="86"/>
      <c r="E232" s="214"/>
      <c r="F232" s="88"/>
      <c r="G232" s="86"/>
      <c r="H232" s="86"/>
      <c r="I232" s="89"/>
    </row>
    <row r="233" spans="2:9" s="85" customFormat="1" ht="15" customHeight="1">
      <c r="B233" s="84"/>
      <c r="D233" s="86"/>
      <c r="E233" s="214"/>
      <c r="F233" s="88"/>
      <c r="G233" s="86"/>
      <c r="H233" s="86"/>
      <c r="I233" s="89"/>
    </row>
    <row r="234" spans="2:9" s="85" customFormat="1" ht="15" customHeight="1">
      <c r="B234" s="84"/>
      <c r="D234" s="86"/>
      <c r="E234" s="214"/>
      <c r="F234" s="88"/>
      <c r="G234" s="86"/>
      <c r="H234" s="86"/>
      <c r="I234" s="89"/>
    </row>
    <row r="235" spans="2:9" s="85" customFormat="1" ht="15" customHeight="1">
      <c r="B235" s="84"/>
      <c r="D235" s="86"/>
      <c r="E235" s="214"/>
      <c r="F235" s="88"/>
      <c r="G235" s="86"/>
      <c r="H235" s="86"/>
      <c r="I235" s="89"/>
    </row>
    <row r="236" spans="2:9" s="85" customFormat="1" ht="15" customHeight="1">
      <c r="B236" s="84"/>
      <c r="D236" s="86"/>
      <c r="E236" s="214"/>
      <c r="F236" s="88"/>
      <c r="G236" s="86"/>
      <c r="H236" s="86"/>
      <c r="I236" s="89"/>
    </row>
    <row r="237" spans="2:9" s="85" customFormat="1" ht="15" customHeight="1">
      <c r="B237" s="84"/>
      <c r="D237" s="86"/>
      <c r="E237" s="214"/>
      <c r="F237" s="88"/>
      <c r="G237" s="86"/>
      <c r="H237" s="86"/>
      <c r="I237" s="89"/>
    </row>
    <row r="238" spans="2:9" s="85" customFormat="1" ht="15" customHeight="1">
      <c r="B238" s="84"/>
      <c r="D238" s="86"/>
      <c r="E238" s="214"/>
      <c r="F238" s="88"/>
      <c r="G238" s="86"/>
      <c r="H238" s="86"/>
      <c r="I238" s="89"/>
    </row>
    <row r="239" spans="2:9" s="85" customFormat="1" ht="15" customHeight="1">
      <c r="B239" s="84"/>
      <c r="D239" s="86"/>
      <c r="E239" s="214"/>
      <c r="F239" s="88"/>
      <c r="G239" s="86"/>
      <c r="H239" s="86"/>
      <c r="I239" s="89"/>
    </row>
    <row r="240" spans="2:9" s="85" customFormat="1" ht="15" customHeight="1">
      <c r="B240" s="84"/>
      <c r="D240" s="86"/>
      <c r="E240" s="214"/>
      <c r="F240" s="88"/>
      <c r="G240" s="86"/>
      <c r="H240" s="86"/>
      <c r="I240" s="89"/>
    </row>
    <row r="241" spans="2:9" s="85" customFormat="1" ht="15" customHeight="1">
      <c r="B241" s="84"/>
      <c r="D241" s="86"/>
      <c r="E241" s="214"/>
      <c r="F241" s="88"/>
      <c r="G241" s="86"/>
      <c r="H241" s="86"/>
      <c r="I241" s="89"/>
    </row>
    <row r="242" spans="2:9" s="85" customFormat="1" ht="15" customHeight="1">
      <c r="B242" s="84"/>
      <c r="D242" s="86"/>
      <c r="E242" s="214"/>
      <c r="F242" s="88"/>
      <c r="G242" s="86"/>
      <c r="H242" s="86"/>
      <c r="I242" s="89"/>
    </row>
    <row r="243" spans="2:9" s="85" customFormat="1" ht="15" customHeight="1">
      <c r="B243" s="84"/>
      <c r="D243" s="86"/>
      <c r="E243" s="214"/>
      <c r="F243" s="88"/>
      <c r="G243" s="86"/>
      <c r="H243" s="86"/>
      <c r="I243" s="89"/>
    </row>
    <row r="244" spans="2:9" s="85" customFormat="1" ht="15" customHeight="1">
      <c r="B244" s="84"/>
      <c r="D244" s="86"/>
      <c r="E244" s="214"/>
      <c r="F244" s="88"/>
      <c r="G244" s="86"/>
      <c r="H244" s="86"/>
      <c r="I244" s="89"/>
    </row>
    <row r="245" spans="2:9" s="85" customFormat="1" ht="15" customHeight="1">
      <c r="B245" s="84"/>
      <c r="D245" s="86"/>
      <c r="E245" s="214"/>
      <c r="F245" s="88"/>
      <c r="G245" s="86"/>
      <c r="H245" s="86"/>
      <c r="I245" s="89"/>
    </row>
    <row r="246" spans="2:9" s="85" customFormat="1" ht="15" customHeight="1">
      <c r="B246" s="84"/>
      <c r="D246" s="86"/>
      <c r="E246" s="214"/>
      <c r="F246" s="88"/>
      <c r="G246" s="86"/>
      <c r="H246" s="86"/>
      <c r="I246" s="89"/>
    </row>
    <row r="247" spans="2:9" s="85" customFormat="1" ht="15" customHeight="1">
      <c r="B247" s="84"/>
      <c r="D247" s="86"/>
      <c r="E247" s="214"/>
      <c r="F247" s="88"/>
      <c r="G247" s="86"/>
      <c r="H247" s="86"/>
      <c r="I247" s="89"/>
    </row>
    <row r="248" spans="2:9" s="85" customFormat="1" ht="15" customHeight="1">
      <c r="B248" s="84"/>
      <c r="D248" s="86"/>
      <c r="E248" s="214"/>
      <c r="F248" s="88"/>
      <c r="G248" s="86"/>
      <c r="H248" s="86"/>
      <c r="I248" s="89"/>
    </row>
    <row r="249" spans="2:9" s="85" customFormat="1" ht="15" customHeight="1">
      <c r="B249" s="84"/>
      <c r="D249" s="86"/>
      <c r="E249" s="214"/>
      <c r="F249" s="88"/>
      <c r="G249" s="86"/>
      <c r="H249" s="86"/>
      <c r="I249" s="89"/>
    </row>
    <row r="250" spans="2:9" s="85" customFormat="1" ht="15" customHeight="1">
      <c r="B250" s="84"/>
      <c r="D250" s="86"/>
      <c r="E250" s="214"/>
      <c r="F250" s="88"/>
      <c r="G250" s="86"/>
      <c r="H250" s="86"/>
      <c r="I250" s="89"/>
    </row>
    <row r="251" spans="2:9" s="85" customFormat="1" ht="15" customHeight="1">
      <c r="B251" s="84"/>
      <c r="D251" s="86"/>
      <c r="E251" s="214"/>
      <c r="F251" s="88"/>
      <c r="G251" s="86"/>
      <c r="H251" s="86"/>
      <c r="I251" s="89"/>
    </row>
    <row r="252" spans="2:9" s="85" customFormat="1" ht="15" customHeight="1">
      <c r="B252" s="84"/>
      <c r="D252" s="86"/>
      <c r="E252" s="214"/>
      <c r="F252" s="88"/>
      <c r="G252" s="86"/>
      <c r="H252" s="86"/>
      <c r="I252" s="89"/>
    </row>
    <row r="253" spans="2:9" s="85" customFormat="1" ht="15" customHeight="1">
      <c r="B253" s="84"/>
      <c r="D253" s="86"/>
      <c r="E253" s="214"/>
      <c r="F253" s="88"/>
      <c r="G253" s="86"/>
      <c r="H253" s="86"/>
      <c r="I253" s="89"/>
    </row>
    <row r="254" spans="2:9" s="85" customFormat="1" ht="15" customHeight="1">
      <c r="B254" s="84"/>
      <c r="D254" s="86"/>
      <c r="E254" s="214"/>
      <c r="F254" s="88"/>
      <c r="G254" s="86"/>
      <c r="H254" s="86"/>
      <c r="I254" s="89"/>
    </row>
    <row r="255" spans="2:9" s="85" customFormat="1" ht="15" customHeight="1">
      <c r="B255" s="84"/>
      <c r="D255" s="86"/>
      <c r="E255" s="214"/>
      <c r="F255" s="88"/>
      <c r="G255" s="86"/>
      <c r="H255" s="86"/>
      <c r="I255" s="89"/>
    </row>
    <row r="256" spans="2:9" s="85" customFormat="1" ht="15" customHeight="1">
      <c r="B256" s="84"/>
      <c r="D256" s="86"/>
      <c r="E256" s="214"/>
      <c r="F256" s="88"/>
      <c r="G256" s="86"/>
      <c r="H256" s="86"/>
      <c r="I256" s="89"/>
    </row>
    <row r="257" spans="2:9" s="85" customFormat="1" ht="15" customHeight="1">
      <c r="B257" s="84"/>
      <c r="D257" s="86"/>
      <c r="E257" s="214"/>
      <c r="F257" s="88"/>
      <c r="G257" s="86"/>
      <c r="H257" s="86"/>
      <c r="I257" s="89"/>
    </row>
    <row r="258" spans="2:9" s="85" customFormat="1" ht="15" customHeight="1">
      <c r="B258" s="84"/>
      <c r="D258" s="86"/>
      <c r="E258" s="214"/>
      <c r="F258" s="88"/>
      <c r="G258" s="86"/>
      <c r="H258" s="86"/>
      <c r="I258" s="89"/>
    </row>
    <row r="259" spans="2:9" s="85" customFormat="1" ht="15" customHeight="1">
      <c r="B259" s="84"/>
      <c r="D259" s="86"/>
      <c r="E259" s="214"/>
      <c r="F259" s="88"/>
      <c r="G259" s="86"/>
      <c r="H259" s="86"/>
      <c r="I259" s="89"/>
    </row>
    <row r="260" spans="2:9" s="85" customFormat="1" ht="15" customHeight="1">
      <c r="B260" s="84"/>
      <c r="D260" s="86"/>
      <c r="E260" s="214"/>
      <c r="F260" s="88"/>
      <c r="G260" s="86"/>
      <c r="H260" s="86"/>
      <c r="I260" s="89"/>
    </row>
    <row r="261" spans="2:9" s="85" customFormat="1" ht="15" customHeight="1">
      <c r="B261" s="84"/>
      <c r="D261" s="86"/>
      <c r="E261" s="214"/>
      <c r="F261" s="88"/>
      <c r="G261" s="86"/>
      <c r="H261" s="86"/>
      <c r="I261" s="89"/>
    </row>
    <row r="262" spans="2:9" s="85" customFormat="1" ht="15" customHeight="1">
      <c r="B262" s="84"/>
      <c r="D262" s="86"/>
      <c r="E262" s="214"/>
      <c r="F262" s="88"/>
      <c r="G262" s="86"/>
      <c r="H262" s="86"/>
      <c r="I262" s="89"/>
    </row>
    <row r="263" spans="2:9" s="85" customFormat="1" ht="15" customHeight="1">
      <c r="B263" s="84"/>
      <c r="D263" s="86"/>
      <c r="E263" s="214"/>
      <c r="F263" s="88"/>
      <c r="G263" s="86"/>
      <c r="H263" s="86"/>
      <c r="I263" s="89"/>
    </row>
    <row r="264" spans="2:9" s="85" customFormat="1" ht="15" customHeight="1">
      <c r="B264" s="84"/>
      <c r="D264" s="86"/>
      <c r="E264" s="214"/>
      <c r="F264" s="88"/>
      <c r="G264" s="86"/>
      <c r="H264" s="86"/>
      <c r="I264" s="89"/>
    </row>
    <row r="265" spans="2:9" s="85" customFormat="1" ht="15" customHeight="1">
      <c r="B265" s="84"/>
      <c r="D265" s="86"/>
      <c r="E265" s="214"/>
      <c r="F265" s="88"/>
      <c r="G265" s="86"/>
      <c r="H265" s="86"/>
      <c r="I265" s="89"/>
    </row>
    <row r="266" spans="2:9" s="85" customFormat="1" ht="15" customHeight="1">
      <c r="B266" s="84"/>
      <c r="D266" s="86"/>
      <c r="E266" s="214"/>
      <c r="F266" s="88"/>
      <c r="G266" s="86"/>
      <c r="H266" s="86"/>
      <c r="I266" s="89"/>
    </row>
    <row r="267" spans="2:9" s="85" customFormat="1" ht="15" customHeight="1">
      <c r="B267" s="84"/>
      <c r="D267" s="86"/>
      <c r="E267" s="214"/>
      <c r="F267" s="88"/>
      <c r="G267" s="86"/>
      <c r="H267" s="86"/>
      <c r="I267" s="89"/>
    </row>
    <row r="268" spans="2:9" s="85" customFormat="1" ht="15" customHeight="1">
      <c r="B268" s="84"/>
      <c r="D268" s="86"/>
      <c r="E268" s="214"/>
      <c r="F268" s="88"/>
      <c r="G268" s="86"/>
      <c r="H268" s="86"/>
      <c r="I268" s="89"/>
    </row>
    <row r="269" spans="2:9" s="85" customFormat="1" ht="15" customHeight="1">
      <c r="B269" s="84"/>
      <c r="D269" s="86"/>
      <c r="E269" s="214"/>
      <c r="F269" s="88"/>
      <c r="G269" s="86"/>
      <c r="H269" s="86"/>
      <c r="I269" s="89"/>
    </row>
    <row r="270" spans="2:9" s="85" customFormat="1" ht="15" customHeight="1">
      <c r="B270" s="84"/>
      <c r="D270" s="86"/>
      <c r="E270" s="214"/>
      <c r="F270" s="88"/>
      <c r="G270" s="86"/>
      <c r="H270" s="86"/>
      <c r="I270" s="89"/>
    </row>
    <row r="271" spans="2:9" s="85" customFormat="1" ht="15" customHeight="1">
      <c r="B271" s="84"/>
      <c r="D271" s="86"/>
      <c r="E271" s="214"/>
      <c r="F271" s="88"/>
      <c r="G271" s="86"/>
      <c r="H271" s="86"/>
      <c r="I271" s="89"/>
    </row>
    <row r="272" spans="2:9" s="85" customFormat="1" ht="15" customHeight="1">
      <c r="B272" s="84"/>
      <c r="D272" s="86"/>
      <c r="E272" s="214"/>
      <c r="F272" s="88"/>
      <c r="G272" s="86"/>
      <c r="H272" s="86"/>
      <c r="I272" s="89"/>
    </row>
    <row r="273" spans="2:9" s="85" customFormat="1" ht="15" customHeight="1">
      <c r="B273" s="84"/>
      <c r="D273" s="86"/>
      <c r="E273" s="214"/>
      <c r="F273" s="88"/>
      <c r="G273" s="86"/>
      <c r="H273" s="86"/>
      <c r="I273" s="89"/>
    </row>
    <row r="274" spans="2:9" s="85" customFormat="1" ht="15" customHeight="1">
      <c r="B274" s="84"/>
      <c r="D274" s="86"/>
      <c r="E274" s="214"/>
      <c r="F274" s="88"/>
      <c r="G274" s="86"/>
      <c r="H274" s="86"/>
      <c r="I274" s="89"/>
    </row>
    <row r="275" spans="2:9" s="85" customFormat="1" ht="15" customHeight="1">
      <c r="B275" s="84"/>
      <c r="D275" s="86"/>
      <c r="E275" s="214"/>
      <c r="F275" s="88"/>
      <c r="G275" s="86"/>
      <c r="H275" s="86"/>
      <c r="I275" s="89"/>
    </row>
    <row r="276" spans="2:9" s="85" customFormat="1" ht="15" customHeight="1">
      <c r="B276" s="84"/>
      <c r="D276" s="86"/>
      <c r="E276" s="214"/>
      <c r="F276" s="88"/>
      <c r="G276" s="86"/>
      <c r="H276" s="86"/>
      <c r="I276" s="89"/>
    </row>
    <row r="277" spans="2:9" s="85" customFormat="1" ht="15" customHeight="1">
      <c r="B277" s="84"/>
      <c r="D277" s="86"/>
      <c r="E277" s="214"/>
      <c r="F277" s="88"/>
      <c r="G277" s="86"/>
      <c r="H277" s="86"/>
      <c r="I277" s="89"/>
    </row>
    <row r="278" spans="2:9" s="85" customFormat="1" ht="15" customHeight="1">
      <c r="B278" s="84"/>
      <c r="D278" s="86"/>
      <c r="E278" s="214"/>
      <c r="F278" s="88"/>
      <c r="G278" s="86"/>
      <c r="H278" s="86"/>
      <c r="I278" s="89"/>
    </row>
    <row r="279" spans="2:9" s="85" customFormat="1" ht="15" customHeight="1">
      <c r="B279" s="84"/>
      <c r="D279" s="86"/>
      <c r="E279" s="214"/>
      <c r="F279" s="88"/>
      <c r="G279" s="86"/>
      <c r="H279" s="86"/>
      <c r="I279" s="89"/>
    </row>
    <row r="280" spans="2:9" s="85" customFormat="1" ht="15" customHeight="1">
      <c r="B280" s="84"/>
      <c r="D280" s="86"/>
      <c r="E280" s="214"/>
      <c r="F280" s="88"/>
      <c r="G280" s="86"/>
      <c r="H280" s="86"/>
      <c r="I280" s="89"/>
    </row>
    <row r="281" spans="2:9" s="85" customFormat="1" ht="15" customHeight="1">
      <c r="B281" s="84"/>
      <c r="D281" s="86"/>
      <c r="E281" s="214"/>
      <c r="F281" s="88"/>
      <c r="G281" s="86"/>
      <c r="H281" s="86"/>
      <c r="I281" s="89"/>
    </row>
    <row r="282" spans="2:9" s="85" customFormat="1" ht="15" customHeight="1">
      <c r="B282" s="84"/>
      <c r="D282" s="86"/>
      <c r="E282" s="214"/>
      <c r="F282" s="88"/>
      <c r="G282" s="86"/>
      <c r="H282" s="86"/>
      <c r="I282" s="89"/>
    </row>
    <row r="283" spans="2:9" s="85" customFormat="1" ht="15" customHeight="1">
      <c r="B283" s="84"/>
      <c r="D283" s="86"/>
      <c r="E283" s="214"/>
      <c r="F283" s="88"/>
      <c r="G283" s="86"/>
      <c r="H283" s="86"/>
      <c r="I283" s="89"/>
    </row>
    <row r="284" spans="2:9" s="85" customFormat="1" ht="15" customHeight="1">
      <c r="B284" s="84"/>
      <c r="D284" s="86"/>
      <c r="E284" s="214"/>
      <c r="F284" s="88"/>
      <c r="G284" s="86"/>
      <c r="H284" s="86"/>
      <c r="I284" s="89"/>
    </row>
    <row r="285" spans="2:9" s="85" customFormat="1" ht="15" customHeight="1">
      <c r="B285" s="84"/>
      <c r="D285" s="86"/>
      <c r="E285" s="214"/>
      <c r="F285" s="88"/>
      <c r="G285" s="86"/>
      <c r="H285" s="86"/>
      <c r="I285" s="89"/>
    </row>
    <row r="286" spans="2:9" s="85" customFormat="1" ht="15" customHeight="1">
      <c r="B286" s="84"/>
      <c r="D286" s="86"/>
      <c r="E286" s="214"/>
      <c r="F286" s="88"/>
      <c r="G286" s="86"/>
      <c r="H286" s="86"/>
      <c r="I286" s="89"/>
    </row>
    <row r="287" spans="2:9" s="85" customFormat="1" ht="15" customHeight="1">
      <c r="B287" s="84"/>
      <c r="D287" s="86"/>
      <c r="E287" s="214"/>
      <c r="F287" s="88"/>
      <c r="G287" s="86"/>
      <c r="H287" s="86"/>
      <c r="I287" s="89"/>
    </row>
    <row r="288" spans="2:9" s="85" customFormat="1" ht="15" customHeight="1">
      <c r="B288" s="84"/>
      <c r="D288" s="86"/>
      <c r="E288" s="214"/>
      <c r="F288" s="88"/>
      <c r="G288" s="86"/>
      <c r="H288" s="86"/>
      <c r="I288" s="89"/>
    </row>
    <row r="289" spans="2:9" s="85" customFormat="1" ht="15" customHeight="1">
      <c r="B289" s="84"/>
      <c r="D289" s="86"/>
      <c r="E289" s="214"/>
      <c r="F289" s="88"/>
      <c r="G289" s="86"/>
      <c r="H289" s="86"/>
      <c r="I289" s="89"/>
    </row>
    <row r="290" spans="2:9" s="85" customFormat="1" ht="15" customHeight="1">
      <c r="B290" s="84"/>
      <c r="D290" s="86"/>
      <c r="E290" s="214"/>
      <c r="F290" s="88"/>
      <c r="G290" s="86"/>
      <c r="H290" s="86"/>
      <c r="I290" s="89"/>
    </row>
    <row r="291" spans="2:9" s="85" customFormat="1" ht="15" customHeight="1">
      <c r="B291" s="84"/>
      <c r="D291" s="86"/>
      <c r="E291" s="214"/>
      <c r="F291" s="88"/>
      <c r="G291" s="86"/>
      <c r="H291" s="86"/>
      <c r="I291" s="89"/>
    </row>
    <row r="292" spans="2:9" s="85" customFormat="1" ht="15" customHeight="1">
      <c r="B292" s="84"/>
      <c r="D292" s="86"/>
      <c r="E292" s="214"/>
      <c r="F292" s="88"/>
      <c r="G292" s="86"/>
      <c r="H292" s="86"/>
      <c r="I292" s="89"/>
    </row>
    <row r="293" spans="2:9" s="85" customFormat="1" ht="15" customHeight="1">
      <c r="B293" s="84"/>
      <c r="D293" s="86"/>
      <c r="E293" s="214"/>
      <c r="F293" s="88"/>
      <c r="G293" s="86"/>
      <c r="H293" s="86"/>
      <c r="I293" s="89"/>
    </row>
    <row r="294" spans="2:9" s="85" customFormat="1" ht="15" customHeight="1">
      <c r="B294" s="84"/>
      <c r="D294" s="86"/>
      <c r="E294" s="214"/>
      <c r="F294" s="88"/>
      <c r="G294" s="86"/>
      <c r="H294" s="86"/>
      <c r="I294" s="89"/>
    </row>
    <row r="295" spans="2:9" s="85" customFormat="1" ht="15" customHeight="1">
      <c r="B295" s="84"/>
      <c r="D295" s="86"/>
      <c r="E295" s="214"/>
      <c r="F295" s="88"/>
      <c r="G295" s="86"/>
      <c r="H295" s="86"/>
      <c r="I295" s="89"/>
    </row>
    <row r="296" spans="2:9" s="85" customFormat="1" ht="15" customHeight="1">
      <c r="B296" s="84"/>
      <c r="D296" s="86"/>
      <c r="E296" s="214"/>
      <c r="F296" s="88"/>
      <c r="G296" s="86"/>
      <c r="H296" s="86"/>
      <c r="I296" s="89"/>
    </row>
    <row r="297" spans="2:9" s="85" customFormat="1" ht="15" customHeight="1">
      <c r="B297" s="84"/>
      <c r="D297" s="86"/>
      <c r="E297" s="214"/>
      <c r="F297" s="88"/>
      <c r="G297" s="86"/>
      <c r="H297" s="86"/>
      <c r="I297" s="89"/>
    </row>
    <row r="298" spans="2:9" s="85" customFormat="1" ht="15" customHeight="1">
      <c r="B298" s="84"/>
      <c r="D298" s="86"/>
      <c r="E298" s="214"/>
      <c r="F298" s="88"/>
      <c r="G298" s="86"/>
      <c r="H298" s="86"/>
      <c r="I298" s="89"/>
    </row>
    <row r="299" spans="2:9" s="85" customFormat="1" ht="15" customHeight="1">
      <c r="B299" s="84"/>
      <c r="D299" s="86"/>
      <c r="E299" s="214"/>
      <c r="F299" s="88"/>
      <c r="G299" s="86"/>
      <c r="H299" s="86"/>
      <c r="I299" s="89"/>
    </row>
    <row r="300" spans="2:9" s="85" customFormat="1" ht="15" customHeight="1">
      <c r="B300" s="84"/>
      <c r="D300" s="86"/>
      <c r="E300" s="214"/>
      <c r="F300" s="88"/>
      <c r="G300" s="86"/>
      <c r="H300" s="86"/>
      <c r="I300" s="89"/>
    </row>
    <row r="301" spans="2:9" s="85" customFormat="1" ht="15" customHeight="1">
      <c r="B301" s="84"/>
      <c r="D301" s="86"/>
      <c r="E301" s="214"/>
      <c r="F301" s="88"/>
      <c r="G301" s="86"/>
      <c r="H301" s="86"/>
      <c r="I301" s="89"/>
    </row>
    <row r="302" spans="2:9" s="85" customFormat="1" ht="15" customHeight="1">
      <c r="B302" s="84"/>
      <c r="D302" s="86"/>
      <c r="E302" s="214"/>
      <c r="F302" s="88"/>
      <c r="G302" s="86"/>
      <c r="H302" s="86"/>
      <c r="I302" s="89"/>
    </row>
    <row r="303" spans="2:9" s="85" customFormat="1" ht="15" customHeight="1">
      <c r="B303" s="84"/>
      <c r="D303" s="86"/>
      <c r="E303" s="214"/>
      <c r="F303" s="88"/>
      <c r="G303" s="86"/>
      <c r="H303" s="86"/>
      <c r="I303" s="89"/>
    </row>
    <row r="304" spans="2:9" s="85" customFormat="1" ht="15" customHeight="1">
      <c r="B304" s="84"/>
      <c r="D304" s="86"/>
      <c r="E304" s="214"/>
      <c r="F304" s="88"/>
      <c r="G304" s="86"/>
      <c r="H304" s="86"/>
      <c r="I304" s="89"/>
    </row>
    <row r="305" spans="2:9" s="85" customFormat="1" ht="15" customHeight="1">
      <c r="B305" s="84"/>
      <c r="D305" s="86"/>
      <c r="E305" s="214"/>
      <c r="F305" s="88"/>
      <c r="G305" s="86"/>
      <c r="H305" s="86"/>
      <c r="I305" s="89"/>
    </row>
    <row r="306" spans="2:9" s="85" customFormat="1" ht="15" customHeight="1">
      <c r="B306" s="84"/>
      <c r="D306" s="86"/>
      <c r="E306" s="214"/>
      <c r="F306" s="88"/>
      <c r="G306" s="86"/>
      <c r="H306" s="86"/>
      <c r="I306" s="89"/>
    </row>
    <row r="307" spans="2:9" s="85" customFormat="1" ht="15" customHeight="1">
      <c r="B307" s="84"/>
      <c r="D307" s="86"/>
      <c r="E307" s="214"/>
      <c r="F307" s="88"/>
      <c r="G307" s="86"/>
      <c r="H307" s="86"/>
      <c r="I307" s="89"/>
    </row>
    <row r="308" spans="2:9" s="85" customFormat="1" ht="15" customHeight="1">
      <c r="B308" s="84"/>
      <c r="D308" s="86"/>
      <c r="E308" s="214"/>
      <c r="F308" s="88"/>
      <c r="G308" s="86"/>
      <c r="H308" s="86"/>
      <c r="I308" s="89"/>
    </row>
    <row r="309" spans="2:9" s="85" customFormat="1" ht="15" customHeight="1">
      <c r="B309" s="84"/>
      <c r="D309" s="86"/>
      <c r="E309" s="214"/>
      <c r="F309" s="88"/>
      <c r="G309" s="86"/>
      <c r="H309" s="86"/>
      <c r="I309" s="89"/>
    </row>
    <row r="310" spans="2:9" s="85" customFormat="1" ht="15" customHeight="1">
      <c r="B310" s="84"/>
      <c r="D310" s="86"/>
      <c r="E310" s="214"/>
      <c r="F310" s="88"/>
      <c r="G310" s="86"/>
      <c r="H310" s="86"/>
      <c r="I310" s="89"/>
    </row>
    <row r="311" spans="2:9" s="85" customFormat="1" ht="15" customHeight="1">
      <c r="B311" s="84"/>
      <c r="D311" s="86"/>
      <c r="E311" s="214"/>
      <c r="F311" s="88"/>
      <c r="G311" s="86"/>
      <c r="H311" s="86"/>
      <c r="I311" s="89"/>
    </row>
    <row r="312" spans="2:9" s="85" customFormat="1" ht="15" customHeight="1">
      <c r="B312" s="84"/>
      <c r="D312" s="86"/>
      <c r="E312" s="214"/>
      <c r="F312" s="88"/>
      <c r="G312" s="86"/>
      <c r="H312" s="86"/>
      <c r="I312" s="89"/>
    </row>
    <row r="313" spans="2:9" s="85" customFormat="1" ht="15" customHeight="1">
      <c r="B313" s="84"/>
      <c r="D313" s="86"/>
      <c r="E313" s="214"/>
      <c r="F313" s="88"/>
      <c r="G313" s="86"/>
      <c r="H313" s="86"/>
      <c r="I313" s="89"/>
    </row>
    <row r="314" spans="2:9" s="85" customFormat="1" ht="15" customHeight="1">
      <c r="B314" s="84"/>
      <c r="D314" s="86"/>
      <c r="E314" s="214"/>
      <c r="F314" s="88"/>
      <c r="G314" s="86"/>
      <c r="H314" s="86"/>
      <c r="I314" s="89"/>
    </row>
    <row r="315" spans="2:9" s="85" customFormat="1" ht="15" customHeight="1">
      <c r="B315" s="84"/>
      <c r="D315" s="86"/>
      <c r="E315" s="214"/>
      <c r="F315" s="88"/>
      <c r="G315" s="86"/>
      <c r="H315" s="86"/>
      <c r="I315" s="89"/>
    </row>
    <row r="316" spans="2:9" s="85" customFormat="1" ht="15" customHeight="1">
      <c r="B316" s="84"/>
      <c r="D316" s="86"/>
      <c r="E316" s="214"/>
      <c r="F316" s="88"/>
      <c r="G316" s="86"/>
      <c r="H316" s="86"/>
      <c r="I316" s="89"/>
    </row>
    <row r="317" spans="2:9" s="85" customFormat="1" ht="15" customHeight="1">
      <c r="B317" s="84"/>
      <c r="D317" s="86"/>
      <c r="E317" s="214"/>
      <c r="F317" s="88"/>
      <c r="G317" s="86"/>
      <c r="H317" s="86"/>
      <c r="I317" s="89"/>
    </row>
    <row r="318" spans="2:9" s="85" customFormat="1" ht="15" customHeight="1">
      <c r="B318" s="84"/>
      <c r="D318" s="86"/>
      <c r="E318" s="214"/>
      <c r="F318" s="88"/>
      <c r="G318" s="86"/>
      <c r="H318" s="86"/>
      <c r="I318" s="89"/>
    </row>
    <row r="319" spans="2:9" s="85" customFormat="1" ht="15" customHeight="1">
      <c r="B319" s="84"/>
      <c r="D319" s="86"/>
      <c r="E319" s="214"/>
      <c r="F319" s="88"/>
      <c r="G319" s="86"/>
      <c r="H319" s="86"/>
      <c r="I319" s="89"/>
    </row>
    <row r="320" spans="2:9" s="85" customFormat="1" ht="15" customHeight="1">
      <c r="B320" s="84"/>
      <c r="D320" s="86"/>
      <c r="E320" s="214"/>
      <c r="F320" s="88"/>
      <c r="G320" s="86"/>
      <c r="H320" s="86"/>
      <c r="I320" s="89"/>
    </row>
    <row r="321" spans="2:9" s="85" customFormat="1" ht="15" customHeight="1">
      <c r="B321" s="84"/>
      <c r="D321" s="86"/>
      <c r="E321" s="214"/>
      <c r="F321" s="88"/>
      <c r="G321" s="86"/>
      <c r="H321" s="86"/>
      <c r="I321" s="89"/>
    </row>
    <row r="322" spans="2:9" s="85" customFormat="1" ht="15" customHeight="1">
      <c r="B322" s="84"/>
      <c r="D322" s="86"/>
      <c r="E322" s="214"/>
      <c r="F322" s="88"/>
      <c r="G322" s="86"/>
      <c r="H322" s="86"/>
      <c r="I322" s="89"/>
    </row>
    <row r="323" spans="2:9" s="85" customFormat="1" ht="15" customHeight="1">
      <c r="B323" s="84"/>
      <c r="D323" s="86"/>
      <c r="E323" s="214"/>
      <c r="F323" s="88"/>
      <c r="G323" s="86"/>
      <c r="H323" s="86"/>
      <c r="I323" s="89"/>
    </row>
    <row r="324" spans="2:9" s="85" customFormat="1" ht="15" customHeight="1">
      <c r="B324" s="84"/>
      <c r="D324" s="86"/>
      <c r="E324" s="214"/>
      <c r="F324" s="88"/>
      <c r="G324" s="86"/>
      <c r="H324" s="86"/>
      <c r="I324" s="89"/>
    </row>
    <row r="325" spans="2:9" s="85" customFormat="1" ht="15" customHeight="1">
      <c r="B325" s="84"/>
      <c r="D325" s="86"/>
      <c r="E325" s="214"/>
      <c r="F325" s="88"/>
      <c r="G325" s="86"/>
      <c r="H325" s="86"/>
      <c r="I325" s="89"/>
    </row>
    <row r="326" spans="2:9" s="85" customFormat="1" ht="15" customHeight="1">
      <c r="B326" s="84"/>
      <c r="D326" s="86"/>
      <c r="E326" s="214"/>
      <c r="F326" s="88"/>
      <c r="G326" s="86"/>
      <c r="H326" s="86"/>
      <c r="I326" s="89"/>
    </row>
    <row r="327" spans="2:9" s="85" customFormat="1" ht="15" customHeight="1">
      <c r="B327" s="84"/>
      <c r="D327" s="86"/>
      <c r="E327" s="214"/>
      <c r="F327" s="88"/>
      <c r="G327" s="86"/>
      <c r="H327" s="86"/>
      <c r="I327" s="89"/>
    </row>
    <row r="328" spans="2:9" s="85" customFormat="1" ht="15" customHeight="1">
      <c r="B328" s="84"/>
      <c r="D328" s="86"/>
      <c r="E328" s="214"/>
      <c r="F328" s="88"/>
      <c r="G328" s="86"/>
      <c r="H328" s="86"/>
      <c r="I328" s="89"/>
    </row>
    <row r="329" spans="2:9" s="85" customFormat="1" ht="15" customHeight="1">
      <c r="B329" s="84"/>
      <c r="D329" s="86"/>
      <c r="E329" s="214"/>
      <c r="F329" s="88"/>
      <c r="G329" s="86"/>
      <c r="H329" s="86"/>
      <c r="I329" s="89"/>
    </row>
    <row r="330" spans="2:9" s="85" customFormat="1" ht="15" customHeight="1">
      <c r="B330" s="84"/>
      <c r="D330" s="86"/>
      <c r="E330" s="214"/>
      <c r="F330" s="88"/>
      <c r="G330" s="86"/>
      <c r="H330" s="86"/>
      <c r="I330" s="89"/>
    </row>
    <row r="331" spans="2:9" s="85" customFormat="1" ht="15" customHeight="1">
      <c r="B331" s="84"/>
      <c r="D331" s="86"/>
      <c r="E331" s="214"/>
      <c r="F331" s="88"/>
      <c r="G331" s="86"/>
      <c r="H331" s="86"/>
      <c r="I331" s="89"/>
    </row>
    <row r="332" spans="2:9" s="85" customFormat="1" ht="15" customHeight="1">
      <c r="B332" s="84"/>
      <c r="D332" s="86"/>
      <c r="E332" s="214"/>
      <c r="F332" s="88"/>
      <c r="G332" s="86"/>
      <c r="H332" s="86"/>
      <c r="I332" s="89"/>
    </row>
    <row r="333" spans="2:9" s="85" customFormat="1" ht="15" customHeight="1">
      <c r="B333" s="84"/>
      <c r="D333" s="86"/>
      <c r="E333" s="214"/>
      <c r="F333" s="88"/>
      <c r="G333" s="86"/>
      <c r="H333" s="86"/>
      <c r="I333" s="89"/>
    </row>
    <row r="334" spans="2:9" s="85" customFormat="1" ht="15" customHeight="1">
      <c r="B334" s="84"/>
      <c r="D334" s="86"/>
      <c r="E334" s="214"/>
      <c r="F334" s="88"/>
      <c r="G334" s="86"/>
      <c r="H334" s="86"/>
      <c r="I334" s="89"/>
    </row>
    <row r="335" spans="2:9" s="85" customFormat="1" ht="15" customHeight="1">
      <c r="B335" s="84"/>
      <c r="D335" s="86"/>
      <c r="E335" s="214"/>
      <c r="F335" s="88"/>
      <c r="G335" s="86"/>
      <c r="H335" s="86"/>
      <c r="I335" s="89"/>
    </row>
    <row r="336" spans="2:9" s="85" customFormat="1" ht="15" customHeight="1">
      <c r="B336" s="84"/>
      <c r="D336" s="86"/>
      <c r="E336" s="214"/>
      <c r="F336" s="88"/>
      <c r="G336" s="86"/>
      <c r="H336" s="86"/>
      <c r="I336" s="89"/>
    </row>
    <row r="337" spans="2:9" s="85" customFormat="1" ht="15" customHeight="1">
      <c r="B337" s="84"/>
      <c r="D337" s="86"/>
      <c r="E337" s="214"/>
      <c r="F337" s="88"/>
      <c r="G337" s="86"/>
      <c r="H337" s="86"/>
      <c r="I337" s="89"/>
    </row>
    <row r="338" spans="2:9" s="85" customFormat="1" ht="15" customHeight="1">
      <c r="B338" s="84"/>
      <c r="D338" s="86"/>
      <c r="E338" s="214"/>
      <c r="F338" s="88"/>
      <c r="G338" s="86"/>
      <c r="H338" s="86"/>
      <c r="I338" s="89"/>
    </row>
    <row r="339" spans="2:9" s="85" customFormat="1" ht="15" customHeight="1">
      <c r="B339" s="84"/>
      <c r="D339" s="86"/>
      <c r="E339" s="214"/>
      <c r="F339" s="88"/>
      <c r="G339" s="86"/>
      <c r="H339" s="86"/>
      <c r="I339" s="89"/>
    </row>
    <row r="340" spans="2:9" s="85" customFormat="1" ht="15" customHeight="1">
      <c r="B340" s="84"/>
      <c r="D340" s="86"/>
      <c r="E340" s="214"/>
      <c r="F340" s="88"/>
      <c r="G340" s="86"/>
      <c r="H340" s="86"/>
      <c r="I340" s="89"/>
    </row>
    <row r="341" spans="2:9" s="85" customFormat="1" ht="15" customHeight="1">
      <c r="B341" s="84"/>
      <c r="D341" s="86"/>
      <c r="E341" s="214"/>
      <c r="F341" s="88"/>
      <c r="G341" s="86"/>
      <c r="H341" s="86"/>
      <c r="I341" s="89"/>
    </row>
    <row r="342" spans="2:9" s="85" customFormat="1" ht="15" customHeight="1">
      <c r="B342" s="84"/>
      <c r="D342" s="86"/>
      <c r="E342" s="214"/>
      <c r="F342" s="88"/>
      <c r="G342" s="86"/>
      <c r="H342" s="86"/>
      <c r="I342" s="89"/>
    </row>
    <row r="343" spans="2:9" s="85" customFormat="1" ht="15" customHeight="1">
      <c r="B343" s="84"/>
      <c r="D343" s="86"/>
      <c r="E343" s="214"/>
      <c r="F343" s="88"/>
      <c r="G343" s="86"/>
      <c r="H343" s="86"/>
      <c r="I343" s="89"/>
    </row>
    <row r="344" spans="2:9" s="85" customFormat="1" ht="15" customHeight="1">
      <c r="B344" s="84"/>
      <c r="D344" s="86"/>
      <c r="E344" s="214"/>
      <c r="F344" s="88"/>
      <c r="G344" s="86"/>
      <c r="H344" s="86"/>
      <c r="I344" s="89"/>
    </row>
    <row r="345" spans="2:9" s="85" customFormat="1" ht="15" customHeight="1">
      <c r="B345" s="84"/>
      <c r="D345" s="86"/>
      <c r="E345" s="214"/>
      <c r="F345" s="88"/>
      <c r="G345" s="86"/>
      <c r="H345" s="86"/>
      <c r="I345" s="89"/>
    </row>
    <row r="346" spans="2:9" s="85" customFormat="1" ht="15" customHeight="1">
      <c r="B346" s="84"/>
      <c r="D346" s="86"/>
      <c r="E346" s="214"/>
      <c r="F346" s="88"/>
      <c r="G346" s="86"/>
      <c r="H346" s="86"/>
      <c r="I346" s="89"/>
    </row>
    <row r="347" spans="2:9" s="85" customFormat="1" ht="15" customHeight="1">
      <c r="B347" s="84"/>
      <c r="D347" s="86"/>
      <c r="E347" s="214"/>
      <c r="F347" s="88"/>
      <c r="G347" s="86"/>
      <c r="H347" s="86"/>
      <c r="I347" s="89"/>
    </row>
    <row r="348" spans="2:9" s="85" customFormat="1" ht="15" customHeight="1">
      <c r="B348" s="84"/>
      <c r="D348" s="86"/>
      <c r="E348" s="214"/>
      <c r="F348" s="88"/>
      <c r="G348" s="86"/>
      <c r="H348" s="86"/>
      <c r="I348" s="89"/>
    </row>
    <row r="349" spans="2:9" s="85" customFormat="1" ht="15" customHeight="1">
      <c r="B349" s="84"/>
      <c r="D349" s="86"/>
      <c r="E349" s="214"/>
      <c r="F349" s="88"/>
      <c r="G349" s="86"/>
      <c r="H349" s="86"/>
      <c r="I349" s="89"/>
    </row>
    <row r="350" spans="2:9" s="85" customFormat="1" ht="15" customHeight="1">
      <c r="B350" s="84"/>
      <c r="D350" s="86"/>
      <c r="E350" s="214"/>
      <c r="F350" s="88"/>
      <c r="G350" s="86"/>
      <c r="H350" s="86"/>
      <c r="I350" s="89"/>
    </row>
    <row r="351" spans="2:9" s="85" customFormat="1" ht="15" customHeight="1">
      <c r="B351" s="84"/>
      <c r="D351" s="86"/>
      <c r="E351" s="214"/>
      <c r="F351" s="88"/>
      <c r="G351" s="86"/>
      <c r="H351" s="86"/>
      <c r="I351" s="89"/>
    </row>
    <row r="352" spans="2:9" s="85" customFormat="1" ht="15" customHeight="1">
      <c r="B352" s="84"/>
      <c r="D352" s="86"/>
      <c r="E352" s="214"/>
      <c r="F352" s="88"/>
      <c r="G352" s="86"/>
      <c r="H352" s="86"/>
      <c r="I352" s="89"/>
    </row>
    <row r="353" spans="2:9" s="85" customFormat="1" ht="15" customHeight="1">
      <c r="B353" s="84"/>
      <c r="D353" s="86"/>
      <c r="E353" s="214"/>
      <c r="F353" s="88"/>
      <c r="G353" s="86"/>
      <c r="H353" s="86"/>
      <c r="I353" s="89"/>
    </row>
    <row r="354" spans="2:9" s="85" customFormat="1" ht="15" customHeight="1">
      <c r="B354" s="84"/>
      <c r="D354" s="86"/>
      <c r="E354" s="214"/>
      <c r="F354" s="88"/>
      <c r="G354" s="86"/>
      <c r="H354" s="86"/>
      <c r="I354" s="89"/>
    </row>
    <row r="355" spans="2:9" s="85" customFormat="1" ht="15" customHeight="1">
      <c r="B355" s="84"/>
      <c r="D355" s="86"/>
      <c r="E355" s="214"/>
      <c r="F355" s="88"/>
      <c r="G355" s="86"/>
      <c r="H355" s="86"/>
      <c r="I355" s="89"/>
    </row>
    <row r="356" spans="2:9" s="85" customFormat="1" ht="15" customHeight="1">
      <c r="B356" s="84"/>
      <c r="D356" s="86"/>
      <c r="E356" s="214"/>
      <c r="F356" s="88"/>
      <c r="G356" s="86"/>
      <c r="H356" s="86"/>
      <c r="I356" s="89"/>
    </row>
    <row r="357" spans="2:9" s="85" customFormat="1" ht="15" customHeight="1">
      <c r="B357" s="84"/>
      <c r="D357" s="86"/>
      <c r="E357" s="214"/>
      <c r="F357" s="88"/>
      <c r="G357" s="86"/>
      <c r="H357" s="86"/>
      <c r="I357" s="89"/>
    </row>
    <row r="358" spans="2:9" s="85" customFormat="1" ht="15" customHeight="1">
      <c r="B358" s="84"/>
      <c r="D358" s="86"/>
      <c r="E358" s="214"/>
      <c r="F358" s="88"/>
      <c r="G358" s="86"/>
      <c r="H358" s="86"/>
      <c r="I358" s="89"/>
    </row>
    <row r="359" spans="2:9" s="85" customFormat="1" ht="15" customHeight="1">
      <c r="B359" s="84"/>
      <c r="D359" s="86"/>
      <c r="E359" s="214"/>
      <c r="F359" s="88"/>
      <c r="G359" s="86"/>
      <c r="H359" s="86"/>
      <c r="I359" s="89"/>
    </row>
    <row r="360" spans="2:9" s="85" customFormat="1" ht="15" customHeight="1">
      <c r="B360" s="84"/>
      <c r="D360" s="86"/>
      <c r="E360" s="214"/>
      <c r="F360" s="88"/>
      <c r="G360" s="86"/>
      <c r="H360" s="86"/>
      <c r="I360" s="89"/>
    </row>
    <row r="361" spans="2:9" s="85" customFormat="1" ht="15" customHeight="1">
      <c r="B361" s="84"/>
      <c r="D361" s="86"/>
      <c r="E361" s="214"/>
      <c r="F361" s="88"/>
      <c r="G361" s="86"/>
      <c r="H361" s="86"/>
      <c r="I361" s="89"/>
    </row>
    <row r="362" spans="2:9" s="85" customFormat="1" ht="15" customHeight="1">
      <c r="B362" s="84"/>
      <c r="D362" s="86"/>
      <c r="E362" s="214"/>
      <c r="F362" s="88"/>
      <c r="G362" s="86"/>
      <c r="H362" s="86"/>
      <c r="I362" s="89"/>
    </row>
    <row r="363" spans="2:9" s="85" customFormat="1" ht="15" customHeight="1">
      <c r="B363" s="84"/>
      <c r="D363" s="86"/>
      <c r="E363" s="214"/>
      <c r="F363" s="88"/>
      <c r="G363" s="86"/>
      <c r="H363" s="86"/>
      <c r="I363" s="89"/>
    </row>
    <row r="364" spans="2:9" s="85" customFormat="1" ht="15" customHeight="1">
      <c r="B364" s="84"/>
      <c r="D364" s="86"/>
      <c r="E364" s="214"/>
      <c r="F364" s="88"/>
      <c r="G364" s="86"/>
      <c r="H364" s="86"/>
      <c r="I364" s="89"/>
    </row>
    <row r="365" spans="2:9" s="85" customFormat="1" ht="15" customHeight="1">
      <c r="B365" s="84"/>
      <c r="D365" s="86"/>
      <c r="E365" s="214"/>
      <c r="F365" s="88"/>
      <c r="G365" s="86"/>
      <c r="H365" s="86"/>
      <c r="I365" s="89"/>
    </row>
    <row r="366" spans="2:9" s="85" customFormat="1" ht="15" customHeight="1">
      <c r="B366" s="84"/>
      <c r="D366" s="86"/>
      <c r="E366" s="214"/>
      <c r="F366" s="88"/>
      <c r="G366" s="86"/>
      <c r="H366" s="86"/>
      <c r="I366" s="89"/>
    </row>
    <row r="367" spans="2:9" s="85" customFormat="1" ht="15" customHeight="1">
      <c r="B367" s="84"/>
      <c r="D367" s="86"/>
      <c r="E367" s="214"/>
      <c r="F367" s="88"/>
      <c r="G367" s="86"/>
      <c r="H367" s="86"/>
      <c r="I367" s="89"/>
    </row>
    <row r="368" spans="2:9" s="85" customFormat="1" ht="15" customHeight="1">
      <c r="B368" s="84"/>
      <c r="D368" s="86"/>
      <c r="E368" s="214"/>
      <c r="F368" s="88"/>
      <c r="G368" s="86"/>
      <c r="H368" s="86"/>
      <c r="I368" s="89"/>
    </row>
    <row r="369" spans="2:9" s="85" customFormat="1" ht="15" customHeight="1">
      <c r="B369" s="84"/>
      <c r="D369" s="86"/>
      <c r="E369" s="214"/>
      <c r="F369" s="88"/>
      <c r="G369" s="86"/>
      <c r="H369" s="86"/>
      <c r="I369" s="89"/>
    </row>
    <row r="370" spans="2:9" s="85" customFormat="1" ht="15" customHeight="1">
      <c r="B370" s="84"/>
      <c r="D370" s="86"/>
      <c r="E370" s="214"/>
      <c r="F370" s="88"/>
      <c r="G370" s="86"/>
      <c r="H370" s="86"/>
      <c r="I370" s="89"/>
    </row>
    <row r="371" spans="2:9" s="85" customFormat="1" ht="15" customHeight="1">
      <c r="B371" s="84"/>
      <c r="D371" s="86"/>
      <c r="E371" s="214"/>
      <c r="F371" s="88"/>
      <c r="G371" s="86"/>
      <c r="H371" s="86"/>
      <c r="I371" s="89"/>
    </row>
    <row r="372" spans="2:9" s="85" customFormat="1" ht="15" customHeight="1">
      <c r="B372" s="84"/>
      <c r="D372" s="86"/>
      <c r="E372" s="214"/>
      <c r="F372" s="88"/>
      <c r="G372" s="86"/>
      <c r="H372" s="86"/>
      <c r="I372" s="89"/>
    </row>
    <row r="373" spans="2:9" s="85" customFormat="1" ht="15" customHeight="1">
      <c r="B373" s="84"/>
      <c r="D373" s="86"/>
      <c r="E373" s="214"/>
      <c r="F373" s="88"/>
      <c r="G373" s="86"/>
      <c r="H373" s="86"/>
      <c r="I373" s="89"/>
    </row>
    <row r="374" spans="2:9" s="85" customFormat="1" ht="15" customHeight="1">
      <c r="B374" s="84"/>
      <c r="D374" s="86"/>
      <c r="E374" s="214"/>
      <c r="F374" s="88"/>
      <c r="G374" s="86"/>
      <c r="H374" s="86"/>
      <c r="I374" s="89"/>
    </row>
    <row r="375" spans="2:9" s="85" customFormat="1" ht="15" customHeight="1">
      <c r="B375" s="84"/>
      <c r="D375" s="86"/>
      <c r="E375" s="214"/>
      <c r="F375" s="88"/>
      <c r="G375" s="86"/>
      <c r="H375" s="86"/>
      <c r="I375" s="89"/>
    </row>
    <row r="376" spans="2:9" s="85" customFormat="1" ht="15" customHeight="1">
      <c r="B376" s="84"/>
      <c r="D376" s="86"/>
      <c r="E376" s="214"/>
      <c r="F376" s="88"/>
      <c r="G376" s="86"/>
      <c r="H376" s="86"/>
      <c r="I376" s="89"/>
    </row>
    <row r="377" spans="2:9" s="85" customFormat="1" ht="15" customHeight="1">
      <c r="B377" s="84"/>
      <c r="D377" s="86"/>
      <c r="E377" s="214"/>
      <c r="F377" s="88"/>
      <c r="G377" s="86"/>
      <c r="H377" s="86"/>
      <c r="I377" s="89"/>
    </row>
    <row r="378" spans="2:9" s="85" customFormat="1" ht="15" customHeight="1">
      <c r="B378" s="84"/>
      <c r="D378" s="86"/>
      <c r="E378" s="214"/>
      <c r="F378" s="88"/>
      <c r="G378" s="86"/>
      <c r="H378" s="86"/>
      <c r="I378" s="89"/>
    </row>
    <row r="379" spans="2:9" s="85" customFormat="1" ht="15" customHeight="1">
      <c r="B379" s="84"/>
      <c r="D379" s="86"/>
      <c r="E379" s="214"/>
      <c r="F379" s="88"/>
      <c r="G379" s="86"/>
      <c r="H379" s="86"/>
      <c r="I379" s="89"/>
    </row>
    <row r="380" spans="2:9" s="85" customFormat="1" ht="15" customHeight="1">
      <c r="B380" s="84"/>
      <c r="D380" s="86"/>
      <c r="E380" s="214"/>
      <c r="F380" s="88"/>
      <c r="G380" s="86"/>
      <c r="H380" s="86"/>
      <c r="I380" s="89"/>
    </row>
    <row r="381" spans="2:9" s="85" customFormat="1" ht="15" customHeight="1">
      <c r="B381" s="84"/>
      <c r="D381" s="86"/>
      <c r="E381" s="214"/>
      <c r="F381" s="88"/>
      <c r="G381" s="86"/>
      <c r="H381" s="86"/>
      <c r="I381" s="89"/>
    </row>
    <row r="382" spans="2:9" s="85" customFormat="1" ht="15" customHeight="1">
      <c r="B382" s="84"/>
      <c r="D382" s="86"/>
      <c r="E382" s="214"/>
      <c r="F382" s="88"/>
      <c r="G382" s="86"/>
      <c r="H382" s="86"/>
      <c r="I382" s="89"/>
    </row>
    <row r="383" spans="2:9" s="85" customFormat="1" ht="15" customHeight="1">
      <c r="B383" s="84"/>
      <c r="D383" s="86"/>
      <c r="E383" s="214"/>
      <c r="F383" s="88"/>
      <c r="G383" s="86"/>
      <c r="H383" s="86"/>
      <c r="I383" s="89"/>
    </row>
    <row r="384" spans="2:9" s="85" customFormat="1" ht="15" customHeight="1">
      <c r="B384" s="84"/>
      <c r="D384" s="86"/>
      <c r="E384" s="214"/>
      <c r="F384" s="88"/>
      <c r="G384" s="86"/>
      <c r="H384" s="86"/>
      <c r="I384" s="89"/>
    </row>
    <row r="385" spans="2:9" s="85" customFormat="1" ht="15" customHeight="1">
      <c r="B385" s="84"/>
      <c r="D385" s="86"/>
      <c r="E385" s="214"/>
      <c r="F385" s="88"/>
      <c r="G385" s="86"/>
      <c r="H385" s="86"/>
      <c r="I385" s="89"/>
    </row>
    <row r="386" spans="2:9" s="85" customFormat="1" ht="15" customHeight="1">
      <c r="B386" s="84"/>
      <c r="D386" s="86"/>
      <c r="E386" s="214"/>
      <c r="F386" s="88"/>
      <c r="G386" s="86"/>
      <c r="H386" s="86"/>
      <c r="I386" s="89"/>
    </row>
    <row r="387" spans="2:9" s="85" customFormat="1" ht="15" customHeight="1">
      <c r="B387" s="84"/>
      <c r="D387" s="86"/>
      <c r="E387" s="214"/>
      <c r="F387" s="88"/>
      <c r="G387" s="86"/>
      <c r="H387" s="86"/>
      <c r="I387" s="89"/>
    </row>
    <row r="388" spans="2:9" s="85" customFormat="1" ht="15" customHeight="1">
      <c r="B388" s="84"/>
      <c r="D388" s="86"/>
      <c r="E388" s="214"/>
      <c r="F388" s="88"/>
      <c r="G388" s="86"/>
      <c r="H388" s="86"/>
      <c r="I388" s="89"/>
    </row>
    <row r="389" spans="2:9" s="85" customFormat="1" ht="15" customHeight="1">
      <c r="B389" s="84"/>
      <c r="D389" s="86"/>
      <c r="E389" s="214"/>
      <c r="F389" s="88"/>
      <c r="G389" s="86"/>
      <c r="H389" s="86"/>
      <c r="I389" s="89"/>
    </row>
    <row r="390" spans="2:9" s="85" customFormat="1" ht="15" customHeight="1">
      <c r="B390" s="84"/>
      <c r="D390" s="86"/>
      <c r="E390" s="214"/>
      <c r="F390" s="88"/>
      <c r="G390" s="86"/>
      <c r="H390" s="86"/>
      <c r="I390" s="89"/>
    </row>
    <row r="391" spans="2:9" s="85" customFormat="1" ht="15" customHeight="1">
      <c r="B391" s="84"/>
      <c r="D391" s="86"/>
      <c r="E391" s="214"/>
      <c r="F391" s="88"/>
      <c r="G391" s="86"/>
      <c r="H391" s="86"/>
      <c r="I391" s="89"/>
    </row>
    <row r="392" spans="2:9" s="85" customFormat="1" ht="15" customHeight="1">
      <c r="B392" s="84"/>
      <c r="D392" s="86"/>
      <c r="E392" s="214"/>
      <c r="F392" s="88"/>
      <c r="G392" s="86"/>
      <c r="H392" s="86"/>
      <c r="I392" s="89"/>
    </row>
    <row r="393" spans="2:9" s="85" customFormat="1" ht="15" customHeight="1">
      <c r="B393" s="84"/>
      <c r="D393" s="86"/>
      <c r="E393" s="214"/>
      <c r="F393" s="88"/>
      <c r="G393" s="86"/>
      <c r="H393" s="86"/>
      <c r="I393" s="89"/>
    </row>
    <row r="394" spans="2:9" s="85" customFormat="1" ht="15" customHeight="1">
      <c r="B394" s="84"/>
      <c r="D394" s="86"/>
      <c r="E394" s="214"/>
      <c r="F394" s="88"/>
      <c r="G394" s="86"/>
      <c r="H394" s="86"/>
      <c r="I394" s="89"/>
    </row>
    <row r="395" spans="2:9" s="85" customFormat="1" ht="15" customHeight="1">
      <c r="B395" s="84"/>
      <c r="D395" s="86"/>
      <c r="E395" s="214"/>
      <c r="F395" s="88"/>
      <c r="G395" s="86"/>
      <c r="H395" s="86"/>
      <c r="I395" s="89"/>
    </row>
    <row r="396" spans="2:9" s="85" customFormat="1" ht="15" customHeight="1">
      <c r="B396" s="84"/>
      <c r="D396" s="86"/>
      <c r="E396" s="214"/>
      <c r="F396" s="88"/>
      <c r="G396" s="86"/>
      <c r="H396" s="86"/>
      <c r="I396" s="89"/>
    </row>
    <row r="397" spans="2:9" s="85" customFormat="1" ht="15" customHeight="1">
      <c r="B397" s="84"/>
      <c r="D397" s="86"/>
      <c r="E397" s="214"/>
      <c r="F397" s="88"/>
      <c r="G397" s="86"/>
      <c r="H397" s="86"/>
      <c r="I397" s="89"/>
    </row>
    <row r="398" spans="2:9" s="85" customFormat="1" ht="15" customHeight="1">
      <c r="B398" s="84"/>
      <c r="D398" s="86"/>
      <c r="E398" s="214"/>
      <c r="F398" s="88"/>
      <c r="G398" s="86"/>
      <c r="H398" s="86"/>
      <c r="I398" s="89"/>
    </row>
    <row r="399" spans="2:9" s="85" customFormat="1" ht="15" customHeight="1">
      <c r="B399" s="84"/>
      <c r="D399" s="86"/>
      <c r="E399" s="214"/>
      <c r="F399" s="88"/>
      <c r="G399" s="86"/>
      <c r="H399" s="86"/>
      <c r="I399" s="89"/>
    </row>
    <row r="400" spans="2:9" s="85" customFormat="1" ht="15" customHeight="1">
      <c r="B400" s="84"/>
      <c r="D400" s="86"/>
      <c r="E400" s="214"/>
      <c r="F400" s="88"/>
      <c r="G400" s="86"/>
      <c r="H400" s="86"/>
      <c r="I400" s="89"/>
    </row>
    <row r="401" spans="2:9" s="85" customFormat="1" ht="15" customHeight="1">
      <c r="B401" s="84"/>
      <c r="D401" s="86"/>
      <c r="E401" s="214"/>
      <c r="F401" s="88"/>
      <c r="G401" s="86"/>
      <c r="H401" s="86"/>
      <c r="I401" s="89"/>
    </row>
    <row r="402" spans="2:9" s="85" customFormat="1" ht="15" customHeight="1">
      <c r="B402" s="84"/>
      <c r="D402" s="86"/>
      <c r="E402" s="214"/>
      <c r="F402" s="88"/>
      <c r="G402" s="86"/>
      <c r="H402" s="86"/>
      <c r="I402" s="89"/>
    </row>
    <row r="403" spans="2:9" s="85" customFormat="1" ht="15" customHeight="1">
      <c r="B403" s="84"/>
      <c r="D403" s="86"/>
      <c r="E403" s="214"/>
      <c r="F403" s="88"/>
      <c r="G403" s="86"/>
      <c r="H403" s="86"/>
      <c r="I403" s="89"/>
    </row>
    <row r="404" spans="2:9" s="85" customFormat="1" ht="15" customHeight="1">
      <c r="B404" s="84"/>
      <c r="D404" s="86"/>
      <c r="E404" s="214"/>
      <c r="F404" s="88"/>
      <c r="G404" s="86"/>
      <c r="H404" s="86"/>
      <c r="I404" s="89"/>
    </row>
    <row r="405" spans="2:9" s="85" customFormat="1" ht="15" customHeight="1">
      <c r="B405" s="84"/>
      <c r="D405" s="86"/>
      <c r="E405" s="214"/>
      <c r="F405" s="88"/>
      <c r="G405" s="86"/>
      <c r="H405" s="86"/>
      <c r="I405" s="89"/>
    </row>
    <row r="406" spans="2:9" s="85" customFormat="1" ht="15" customHeight="1">
      <c r="B406" s="84"/>
      <c r="D406" s="86"/>
      <c r="E406" s="214"/>
      <c r="F406" s="88"/>
      <c r="G406" s="86"/>
      <c r="H406" s="86"/>
      <c r="I406" s="89"/>
    </row>
    <row r="407" spans="2:9" s="85" customFormat="1" ht="15" customHeight="1">
      <c r="B407" s="84"/>
      <c r="D407" s="86"/>
      <c r="E407" s="214"/>
      <c r="F407" s="88"/>
      <c r="G407" s="86"/>
      <c r="H407" s="86"/>
      <c r="I407" s="89"/>
    </row>
    <row r="408" spans="2:9" s="85" customFormat="1" ht="15" customHeight="1">
      <c r="B408" s="84"/>
      <c r="D408" s="86"/>
      <c r="E408" s="214"/>
      <c r="F408" s="88"/>
      <c r="G408" s="86"/>
      <c r="H408" s="86"/>
      <c r="I408" s="89"/>
    </row>
    <row r="409" spans="2:9" s="85" customFormat="1" ht="15" customHeight="1">
      <c r="B409" s="84"/>
      <c r="D409" s="86"/>
      <c r="E409" s="214"/>
      <c r="F409" s="88"/>
      <c r="G409" s="86"/>
      <c r="H409" s="86"/>
      <c r="I409" s="89"/>
    </row>
    <row r="410" spans="2:9" s="85" customFormat="1" ht="15" customHeight="1">
      <c r="B410" s="84"/>
      <c r="D410" s="86"/>
      <c r="E410" s="214"/>
      <c r="F410" s="88"/>
      <c r="G410" s="86"/>
      <c r="H410" s="86"/>
      <c r="I410" s="89"/>
    </row>
    <row r="411" spans="2:9" s="85" customFormat="1" ht="15" customHeight="1">
      <c r="B411" s="84"/>
      <c r="D411" s="86"/>
      <c r="E411" s="214"/>
      <c r="F411" s="88"/>
      <c r="G411" s="86"/>
      <c r="H411" s="86"/>
      <c r="I411" s="89"/>
    </row>
    <row r="412" spans="2:9" s="85" customFormat="1" ht="15" customHeight="1">
      <c r="B412" s="84"/>
      <c r="D412" s="86"/>
      <c r="E412" s="214"/>
      <c r="F412" s="88"/>
      <c r="G412" s="86"/>
      <c r="H412" s="86"/>
      <c r="I412" s="89"/>
    </row>
    <row r="413" spans="2:9" s="85" customFormat="1" ht="15" customHeight="1">
      <c r="B413" s="84"/>
      <c r="D413" s="86"/>
      <c r="E413" s="214"/>
      <c r="F413" s="88"/>
      <c r="G413" s="86"/>
      <c r="H413" s="86"/>
      <c r="I413" s="89"/>
    </row>
    <row r="414" spans="2:9" s="85" customFormat="1" ht="15" customHeight="1">
      <c r="B414" s="84"/>
      <c r="D414" s="86"/>
      <c r="E414" s="214"/>
      <c r="F414" s="88"/>
      <c r="G414" s="86"/>
      <c r="H414" s="86"/>
      <c r="I414" s="89"/>
    </row>
    <row r="415" spans="2:9" s="85" customFormat="1" ht="15" customHeight="1">
      <c r="B415" s="84"/>
      <c r="D415" s="86"/>
      <c r="E415" s="214"/>
      <c r="F415" s="88"/>
      <c r="G415" s="86"/>
      <c r="H415" s="86"/>
      <c r="I415" s="89"/>
    </row>
    <row r="416" spans="2:9" s="85" customFormat="1" ht="15" customHeight="1">
      <c r="B416" s="84"/>
      <c r="D416" s="86"/>
      <c r="E416" s="214"/>
      <c r="F416" s="88"/>
      <c r="G416" s="86"/>
      <c r="H416" s="86"/>
      <c r="I416" s="89"/>
    </row>
    <row r="417" spans="2:9" s="85" customFormat="1" ht="15" customHeight="1">
      <c r="B417" s="84"/>
      <c r="D417" s="86"/>
      <c r="E417" s="214"/>
      <c r="F417" s="88"/>
      <c r="G417" s="86"/>
      <c r="H417" s="86"/>
      <c r="I417" s="89"/>
    </row>
    <row r="418" spans="2:9" s="85" customFormat="1" ht="15" customHeight="1">
      <c r="B418" s="84"/>
      <c r="D418" s="86"/>
      <c r="E418" s="214"/>
      <c r="F418" s="88"/>
      <c r="G418" s="86"/>
      <c r="H418" s="86"/>
      <c r="I418" s="89"/>
    </row>
    <row r="419" spans="2:9" s="85" customFormat="1" ht="15" customHeight="1">
      <c r="B419" s="84"/>
      <c r="D419" s="86"/>
      <c r="E419" s="214"/>
      <c r="F419" s="88"/>
      <c r="G419" s="86"/>
      <c r="H419" s="86"/>
      <c r="I419" s="89"/>
    </row>
    <row r="420" spans="2:9" s="85" customFormat="1" ht="15" customHeight="1">
      <c r="B420" s="84"/>
      <c r="D420" s="86"/>
      <c r="E420" s="214"/>
      <c r="F420" s="88"/>
      <c r="G420" s="86"/>
      <c r="H420" s="86"/>
      <c r="I420" s="89"/>
    </row>
    <row r="421" spans="2:9" s="85" customFormat="1" ht="15" customHeight="1">
      <c r="B421" s="84"/>
      <c r="D421" s="86"/>
      <c r="E421" s="214"/>
      <c r="F421" s="88"/>
      <c r="G421" s="86"/>
      <c r="H421" s="86"/>
      <c r="I421" s="89"/>
    </row>
    <row r="422" spans="2:9" s="85" customFormat="1" ht="15" customHeight="1">
      <c r="B422" s="84"/>
      <c r="D422" s="86"/>
      <c r="E422" s="214"/>
      <c r="F422" s="88"/>
      <c r="G422" s="86"/>
      <c r="H422" s="86"/>
      <c r="I422" s="89"/>
    </row>
    <row r="423" spans="2:9" s="85" customFormat="1" ht="15" customHeight="1">
      <c r="B423" s="84"/>
      <c r="D423" s="86"/>
      <c r="E423" s="214"/>
      <c r="F423" s="88"/>
      <c r="G423" s="86"/>
      <c r="H423" s="86"/>
      <c r="I423" s="89"/>
    </row>
    <row r="424" spans="2:9" s="85" customFormat="1" ht="15" customHeight="1">
      <c r="B424" s="84"/>
      <c r="D424" s="86"/>
      <c r="E424" s="214"/>
      <c r="F424" s="88"/>
      <c r="G424" s="86"/>
      <c r="H424" s="86"/>
      <c r="I424" s="89"/>
    </row>
    <row r="425" spans="2:9" s="85" customFormat="1" ht="15" customHeight="1">
      <c r="B425" s="84"/>
      <c r="D425" s="86"/>
      <c r="E425" s="214"/>
      <c r="F425" s="88"/>
      <c r="G425" s="86"/>
      <c r="H425" s="86"/>
      <c r="I425" s="89"/>
    </row>
    <row r="426" spans="2:9" s="85" customFormat="1" ht="15" customHeight="1">
      <c r="B426" s="84"/>
      <c r="D426" s="86"/>
      <c r="E426" s="214"/>
      <c r="F426" s="88"/>
      <c r="G426" s="86"/>
      <c r="H426" s="86"/>
      <c r="I426" s="89"/>
    </row>
    <row r="427" spans="2:9" s="66" customFormat="1" ht="15" customHeight="1">
      <c r="B427" s="65"/>
      <c r="D427" s="67"/>
      <c r="E427" s="209"/>
      <c r="F427" s="69"/>
      <c r="G427" s="67"/>
      <c r="H427" s="67"/>
      <c r="I427" s="70"/>
    </row>
    <row r="428" spans="2:9" s="66" customFormat="1" ht="15" customHeight="1">
      <c r="B428" s="65"/>
      <c r="D428" s="67"/>
      <c r="E428" s="209"/>
      <c r="F428" s="69"/>
      <c r="G428" s="67"/>
      <c r="H428" s="67"/>
      <c r="I428" s="70"/>
    </row>
    <row r="429" spans="2:9" s="66" customFormat="1" ht="15" customHeight="1">
      <c r="B429" s="65"/>
      <c r="D429" s="67"/>
      <c r="E429" s="209"/>
      <c r="F429" s="69"/>
      <c r="G429" s="67"/>
      <c r="H429" s="67"/>
      <c r="I429" s="70"/>
    </row>
    <row r="430" spans="2:9" s="66" customFormat="1" ht="15" customHeight="1">
      <c r="B430" s="65"/>
      <c r="D430" s="67"/>
      <c r="E430" s="209"/>
      <c r="F430" s="69"/>
      <c r="G430" s="67"/>
      <c r="H430" s="67"/>
      <c r="I430" s="70"/>
    </row>
    <row r="431" spans="2:9" s="66" customFormat="1" ht="15" customHeight="1">
      <c r="B431" s="65"/>
      <c r="D431" s="67"/>
      <c r="E431" s="209"/>
      <c r="F431" s="69"/>
      <c r="G431" s="67"/>
      <c r="H431" s="67"/>
      <c r="I431" s="70"/>
    </row>
    <row r="432" spans="2:9" s="66" customFormat="1" ht="15" customHeight="1">
      <c r="B432" s="65"/>
      <c r="D432" s="67"/>
      <c r="E432" s="209"/>
      <c r="F432" s="69"/>
      <c r="G432" s="67"/>
      <c r="H432" s="67"/>
      <c r="I432" s="70"/>
    </row>
    <row r="433" spans="2:9" s="66" customFormat="1" ht="15" customHeight="1">
      <c r="B433" s="65"/>
      <c r="D433" s="67"/>
      <c r="E433" s="209"/>
      <c r="F433" s="69"/>
      <c r="G433" s="67"/>
      <c r="H433" s="67"/>
      <c r="I433" s="70"/>
    </row>
    <row r="434" spans="2:9" s="66" customFormat="1" ht="15" customHeight="1">
      <c r="B434" s="65"/>
      <c r="D434" s="67"/>
      <c r="E434" s="209"/>
      <c r="F434" s="69"/>
      <c r="G434" s="67"/>
      <c r="H434" s="67"/>
      <c r="I434" s="70"/>
    </row>
    <row r="435" spans="2:9" s="66" customFormat="1" ht="15" customHeight="1">
      <c r="B435" s="65"/>
      <c r="D435" s="67"/>
      <c r="E435" s="209"/>
      <c r="F435" s="69"/>
      <c r="G435" s="67"/>
      <c r="H435" s="67"/>
      <c r="I435" s="70"/>
    </row>
    <row r="436" spans="2:9" s="66" customFormat="1" ht="15" customHeight="1">
      <c r="B436" s="65"/>
      <c r="D436" s="67"/>
      <c r="E436" s="209"/>
      <c r="F436" s="69"/>
      <c r="G436" s="67"/>
      <c r="H436" s="67"/>
      <c r="I436" s="70"/>
    </row>
    <row r="437" spans="2:9" s="66" customFormat="1" ht="15" customHeight="1">
      <c r="B437" s="65"/>
      <c r="D437" s="67"/>
      <c r="E437" s="209"/>
      <c r="F437" s="69"/>
      <c r="G437" s="67"/>
      <c r="H437" s="67"/>
      <c r="I437" s="70"/>
    </row>
    <row r="438" spans="2:9" s="66" customFormat="1" ht="15" customHeight="1">
      <c r="B438" s="65"/>
      <c r="D438" s="67"/>
      <c r="E438" s="209"/>
      <c r="F438" s="69"/>
      <c r="G438" s="67"/>
      <c r="H438" s="67"/>
      <c r="I438" s="70"/>
    </row>
    <row r="439" spans="2:9" s="66" customFormat="1" ht="15" customHeight="1">
      <c r="B439" s="65"/>
      <c r="D439" s="67"/>
      <c r="E439" s="209"/>
      <c r="F439" s="69"/>
      <c r="G439" s="67"/>
      <c r="H439" s="67"/>
      <c r="I439" s="70"/>
    </row>
    <row r="440" spans="2:9" s="66" customFormat="1" ht="15" customHeight="1">
      <c r="B440" s="65"/>
      <c r="D440" s="67"/>
      <c r="E440" s="209"/>
      <c r="F440" s="69"/>
      <c r="G440" s="67"/>
      <c r="H440" s="67"/>
      <c r="I440" s="70"/>
    </row>
    <row r="441" spans="2:9" s="66" customFormat="1" ht="15" customHeight="1">
      <c r="B441" s="65"/>
      <c r="D441" s="67"/>
      <c r="E441" s="209"/>
      <c r="F441" s="69"/>
      <c r="G441" s="67"/>
      <c r="H441" s="67"/>
      <c r="I441" s="70"/>
    </row>
    <row r="442" spans="2:9" s="66" customFormat="1" ht="15" customHeight="1">
      <c r="B442" s="65"/>
      <c r="D442" s="67"/>
      <c r="E442" s="209"/>
      <c r="F442" s="69"/>
      <c r="G442" s="67"/>
      <c r="H442" s="67"/>
      <c r="I442" s="70"/>
    </row>
    <row r="443" spans="2:9" s="66" customFormat="1" ht="15" customHeight="1">
      <c r="B443" s="65"/>
      <c r="D443" s="67"/>
      <c r="E443" s="209"/>
      <c r="F443" s="69"/>
      <c r="G443" s="67"/>
      <c r="H443" s="67"/>
      <c r="I443" s="70"/>
    </row>
    <row r="444" spans="2:9" s="66" customFormat="1" ht="15" customHeight="1">
      <c r="B444" s="65"/>
      <c r="D444" s="67"/>
      <c r="E444" s="209"/>
      <c r="F444" s="69"/>
      <c r="G444" s="67"/>
      <c r="H444" s="67"/>
      <c r="I444" s="70"/>
    </row>
    <row r="445" spans="2:9" s="66" customFormat="1" ht="15" customHeight="1">
      <c r="B445" s="65"/>
      <c r="D445" s="67"/>
      <c r="E445" s="209"/>
      <c r="F445" s="69"/>
      <c r="G445" s="67"/>
      <c r="H445" s="67"/>
      <c r="I445" s="70"/>
    </row>
    <row r="446" spans="2:9" s="66" customFormat="1" ht="15" customHeight="1">
      <c r="B446" s="65"/>
      <c r="D446" s="67"/>
      <c r="E446" s="209"/>
      <c r="F446" s="69"/>
      <c r="G446" s="67"/>
      <c r="H446" s="67"/>
      <c r="I446" s="70"/>
    </row>
    <row r="447" spans="2:9" s="66" customFormat="1" ht="15" customHeight="1">
      <c r="B447" s="65"/>
      <c r="D447" s="67"/>
      <c r="E447" s="209"/>
      <c r="F447" s="69"/>
      <c r="G447" s="67"/>
      <c r="H447" s="67"/>
      <c r="I447" s="70"/>
    </row>
    <row r="448" spans="2:9" s="66" customFormat="1" ht="15" customHeight="1">
      <c r="B448" s="65"/>
      <c r="D448" s="67"/>
      <c r="E448" s="209"/>
      <c r="F448" s="69"/>
      <c r="G448" s="67"/>
      <c r="H448" s="67"/>
      <c r="I448" s="70"/>
    </row>
    <row r="449" spans="2:9" s="66" customFormat="1" ht="15" customHeight="1">
      <c r="B449" s="65"/>
      <c r="D449" s="67"/>
      <c r="E449" s="209"/>
      <c r="F449" s="69"/>
      <c r="G449" s="67"/>
      <c r="H449" s="67"/>
      <c r="I449" s="70"/>
    </row>
    <row r="450" spans="2:9" s="66" customFormat="1" ht="15" customHeight="1">
      <c r="B450" s="65"/>
      <c r="D450" s="67"/>
      <c r="E450" s="209"/>
      <c r="F450" s="69"/>
      <c r="G450" s="67"/>
      <c r="H450" s="67"/>
      <c r="I450" s="70"/>
    </row>
    <row r="451" spans="2:9" s="66" customFormat="1" ht="15" customHeight="1">
      <c r="B451" s="65"/>
      <c r="D451" s="67"/>
      <c r="E451" s="209"/>
      <c r="F451" s="69"/>
      <c r="G451" s="67"/>
      <c r="H451" s="67"/>
      <c r="I451" s="70"/>
    </row>
    <row r="452" spans="2:9" s="66" customFormat="1" ht="15" customHeight="1">
      <c r="B452" s="65"/>
      <c r="D452" s="67"/>
      <c r="E452" s="209"/>
      <c r="F452" s="69"/>
      <c r="G452" s="67"/>
      <c r="H452" s="67"/>
      <c r="I452" s="70"/>
    </row>
    <row r="453" spans="2:9" s="66" customFormat="1" ht="15" customHeight="1">
      <c r="B453" s="65"/>
      <c r="D453" s="67"/>
      <c r="E453" s="209"/>
      <c r="F453" s="69"/>
      <c r="G453" s="67"/>
      <c r="H453" s="67"/>
      <c r="I453" s="70"/>
    </row>
    <row r="454" spans="2:9" s="66" customFormat="1" ht="15" customHeight="1">
      <c r="B454" s="65"/>
      <c r="D454" s="67"/>
      <c r="E454" s="209"/>
      <c r="F454" s="69"/>
      <c r="G454" s="67"/>
      <c r="H454" s="67"/>
      <c r="I454" s="70"/>
    </row>
    <row r="455" spans="2:9" s="66" customFormat="1" ht="15" customHeight="1">
      <c r="B455" s="65"/>
      <c r="D455" s="67"/>
      <c r="E455" s="209"/>
      <c r="F455" s="69"/>
      <c r="G455" s="67"/>
      <c r="H455" s="67"/>
      <c r="I455" s="70"/>
    </row>
    <row r="456" spans="2:9" s="66" customFormat="1" ht="15" customHeight="1">
      <c r="B456" s="65"/>
      <c r="D456" s="67"/>
      <c r="E456" s="209"/>
      <c r="F456" s="69"/>
      <c r="G456" s="67"/>
      <c r="H456" s="67"/>
      <c r="I456" s="70"/>
    </row>
    <row r="457" spans="2:9" s="66" customFormat="1" ht="15" customHeight="1">
      <c r="B457" s="65"/>
      <c r="D457" s="67"/>
      <c r="E457" s="209"/>
      <c r="F457" s="69"/>
      <c r="G457" s="67"/>
      <c r="H457" s="67"/>
      <c r="I457" s="70"/>
    </row>
    <row r="458" spans="2:9" s="66" customFormat="1" ht="15" customHeight="1">
      <c r="B458" s="65"/>
      <c r="D458" s="67"/>
      <c r="E458" s="209"/>
      <c r="F458" s="69"/>
      <c r="G458" s="67"/>
      <c r="H458" s="67"/>
      <c r="I458" s="70"/>
    </row>
    <row r="459" spans="2:9" s="66" customFormat="1" ht="15" customHeight="1">
      <c r="B459" s="65"/>
      <c r="D459" s="67"/>
      <c r="E459" s="209"/>
      <c r="F459" s="69"/>
      <c r="G459" s="67"/>
      <c r="H459" s="67"/>
      <c r="I459" s="70"/>
    </row>
    <row r="460" spans="2:9" s="66" customFormat="1" ht="15" customHeight="1">
      <c r="B460" s="65"/>
      <c r="D460" s="67"/>
      <c r="E460" s="209"/>
      <c r="F460" s="69"/>
      <c r="G460" s="67"/>
      <c r="H460" s="67"/>
      <c r="I460" s="70"/>
    </row>
    <row r="461" spans="2:9" s="66" customFormat="1" ht="15" customHeight="1">
      <c r="B461" s="65"/>
      <c r="D461" s="67"/>
      <c r="E461" s="209"/>
      <c r="F461" s="69"/>
      <c r="G461" s="67"/>
      <c r="H461" s="67"/>
      <c r="I461" s="70"/>
    </row>
    <row r="462" spans="2:9" s="66" customFormat="1" ht="15" customHeight="1">
      <c r="B462" s="65"/>
      <c r="D462" s="67"/>
      <c r="E462" s="209"/>
      <c r="F462" s="69"/>
      <c r="G462" s="67"/>
      <c r="H462" s="67"/>
      <c r="I462" s="70"/>
    </row>
    <row r="463" spans="2:9" s="66" customFormat="1" ht="15" customHeight="1">
      <c r="B463" s="65"/>
      <c r="D463" s="67"/>
      <c r="E463" s="209"/>
      <c r="F463" s="69"/>
      <c r="G463" s="67"/>
      <c r="H463" s="67"/>
      <c r="I463" s="70"/>
    </row>
    <row r="464" spans="2:9" s="66" customFormat="1" ht="15" customHeight="1">
      <c r="B464" s="65"/>
      <c r="D464" s="67"/>
      <c r="E464" s="209"/>
      <c r="F464" s="69"/>
      <c r="G464" s="67"/>
      <c r="H464" s="67"/>
      <c r="I464" s="70"/>
    </row>
    <row r="465" spans="2:9" s="66" customFormat="1" ht="15" customHeight="1">
      <c r="B465" s="65"/>
      <c r="D465" s="67"/>
      <c r="E465" s="209"/>
      <c r="F465" s="69"/>
      <c r="G465" s="67"/>
      <c r="H465" s="67"/>
      <c r="I465" s="70"/>
    </row>
    <row r="466" spans="2:9" s="66" customFormat="1" ht="15" customHeight="1">
      <c r="B466" s="65"/>
      <c r="D466" s="67"/>
      <c r="E466" s="209"/>
      <c r="F466" s="69"/>
      <c r="G466" s="67"/>
      <c r="H466" s="67"/>
      <c r="I466" s="70"/>
    </row>
    <row r="467" spans="2:9" s="66" customFormat="1" ht="15" customHeight="1">
      <c r="B467" s="65"/>
      <c r="D467" s="67"/>
      <c r="E467" s="209"/>
      <c r="F467" s="69"/>
      <c r="G467" s="67"/>
      <c r="H467" s="67"/>
      <c r="I467" s="70"/>
    </row>
    <row r="468" spans="2:9" s="66" customFormat="1" ht="15" customHeight="1">
      <c r="B468" s="65"/>
      <c r="D468" s="67"/>
      <c r="E468" s="209"/>
      <c r="F468" s="69"/>
      <c r="G468" s="67"/>
      <c r="H468" s="67"/>
      <c r="I468" s="70"/>
    </row>
    <row r="469" spans="2:9" s="66" customFormat="1" ht="15" customHeight="1">
      <c r="B469" s="65"/>
      <c r="D469" s="67"/>
      <c r="E469" s="209"/>
      <c r="F469" s="69"/>
      <c r="G469" s="67"/>
      <c r="H469" s="67"/>
      <c r="I469" s="70"/>
    </row>
    <row r="470" spans="2:9" s="66" customFormat="1" ht="15" customHeight="1">
      <c r="B470" s="65"/>
      <c r="D470" s="67"/>
      <c r="E470" s="209"/>
      <c r="F470" s="69"/>
      <c r="G470" s="67"/>
      <c r="H470" s="67"/>
      <c r="I470" s="70"/>
    </row>
    <row r="471" spans="2:9" s="66" customFormat="1" ht="15" customHeight="1">
      <c r="B471" s="65"/>
      <c r="D471" s="67"/>
      <c r="E471" s="209"/>
      <c r="F471" s="69"/>
      <c r="G471" s="67"/>
      <c r="H471" s="67"/>
      <c r="I471" s="70"/>
    </row>
    <row r="472" spans="2:9" s="66" customFormat="1" ht="15" customHeight="1">
      <c r="B472" s="65"/>
      <c r="D472" s="67"/>
      <c r="E472" s="209"/>
      <c r="F472" s="69"/>
      <c r="G472" s="67"/>
      <c r="H472" s="67"/>
      <c r="I472" s="70"/>
    </row>
    <row r="473" spans="2:9" s="66" customFormat="1" ht="15" customHeight="1">
      <c r="B473" s="65"/>
      <c r="D473" s="67"/>
      <c r="E473" s="209"/>
      <c r="F473" s="69"/>
      <c r="G473" s="67"/>
      <c r="H473" s="67"/>
      <c r="I473" s="70"/>
    </row>
    <row r="474" spans="2:9" s="66" customFormat="1" ht="15" customHeight="1">
      <c r="B474" s="65"/>
      <c r="D474" s="67"/>
      <c r="E474" s="209"/>
      <c r="F474" s="69"/>
      <c r="G474" s="67"/>
      <c r="H474" s="67"/>
      <c r="I474" s="70"/>
    </row>
    <row r="475" spans="2:9" s="66" customFormat="1" ht="15" customHeight="1">
      <c r="B475" s="65"/>
      <c r="D475" s="67"/>
      <c r="E475" s="209"/>
      <c r="F475" s="69"/>
      <c r="G475" s="67"/>
      <c r="H475" s="67"/>
      <c r="I475" s="70"/>
    </row>
    <row r="476" spans="2:9" s="66" customFormat="1" ht="15" customHeight="1">
      <c r="B476" s="65"/>
      <c r="D476" s="67"/>
      <c r="E476" s="209"/>
      <c r="F476" s="69"/>
      <c r="G476" s="67"/>
      <c r="H476" s="67"/>
      <c r="I476" s="70"/>
    </row>
    <row r="477" spans="2:9" s="66" customFormat="1" ht="15" customHeight="1">
      <c r="B477" s="65"/>
      <c r="D477" s="67"/>
      <c r="E477" s="209"/>
      <c r="F477" s="69"/>
      <c r="G477" s="67"/>
      <c r="H477" s="67"/>
      <c r="I477" s="70"/>
    </row>
    <row r="478" spans="2:9" s="66" customFormat="1" ht="15" customHeight="1">
      <c r="B478" s="65"/>
      <c r="D478" s="67"/>
      <c r="E478" s="209"/>
      <c r="F478" s="69"/>
      <c r="G478" s="67"/>
      <c r="H478" s="67"/>
      <c r="I478" s="70"/>
    </row>
    <row r="479" spans="2:9" s="66" customFormat="1" ht="15" customHeight="1">
      <c r="B479" s="65"/>
      <c r="D479" s="67"/>
      <c r="E479" s="209"/>
      <c r="F479" s="69"/>
      <c r="G479" s="67"/>
      <c r="H479" s="67"/>
      <c r="I479" s="70"/>
    </row>
    <row r="480" spans="2:9" s="66" customFormat="1" ht="15" customHeight="1">
      <c r="B480" s="65"/>
      <c r="D480" s="67"/>
      <c r="E480" s="209"/>
      <c r="F480" s="69"/>
      <c r="G480" s="67"/>
      <c r="H480" s="67"/>
      <c r="I480" s="70"/>
    </row>
    <row r="481" spans="2:9" s="66" customFormat="1" ht="15" customHeight="1">
      <c r="B481" s="65"/>
      <c r="D481" s="67"/>
      <c r="E481" s="209"/>
      <c r="F481" s="69"/>
      <c r="G481" s="67"/>
      <c r="H481" s="67"/>
      <c r="I481" s="70"/>
    </row>
    <row r="482" spans="2:9" s="66" customFormat="1" ht="15" customHeight="1">
      <c r="B482" s="65"/>
      <c r="D482" s="67"/>
      <c r="E482" s="209"/>
      <c r="F482" s="69"/>
      <c r="G482" s="67"/>
      <c r="H482" s="67"/>
      <c r="I482" s="70"/>
    </row>
    <row r="483" spans="2:9" s="66" customFormat="1" ht="15" customHeight="1">
      <c r="B483" s="65"/>
      <c r="D483" s="67"/>
      <c r="E483" s="209"/>
      <c r="F483" s="69"/>
      <c r="G483" s="67"/>
      <c r="H483" s="67"/>
      <c r="I483" s="70"/>
    </row>
    <row r="484" spans="2:9" s="66" customFormat="1" ht="15" customHeight="1">
      <c r="B484" s="65"/>
      <c r="D484" s="67"/>
      <c r="E484" s="209"/>
      <c r="F484" s="69"/>
      <c r="G484" s="67"/>
      <c r="H484" s="67"/>
      <c r="I484" s="70"/>
    </row>
    <row r="485" spans="2:9" s="66" customFormat="1" ht="15" customHeight="1">
      <c r="B485" s="65"/>
      <c r="D485" s="67"/>
      <c r="E485" s="209"/>
      <c r="F485" s="69"/>
      <c r="G485" s="67"/>
      <c r="H485" s="67"/>
      <c r="I485" s="70"/>
    </row>
    <row r="486" spans="2:9" s="66" customFormat="1" ht="15" customHeight="1">
      <c r="B486" s="65"/>
      <c r="D486" s="67"/>
      <c r="E486" s="209"/>
      <c r="F486" s="69"/>
      <c r="G486" s="67"/>
      <c r="H486" s="67"/>
      <c r="I486" s="70"/>
    </row>
    <row r="487" spans="2:9" s="66" customFormat="1" ht="15" customHeight="1">
      <c r="B487" s="65"/>
      <c r="D487" s="67"/>
      <c r="E487" s="209"/>
      <c r="F487" s="69"/>
      <c r="G487" s="67"/>
      <c r="H487" s="67"/>
      <c r="I487" s="70"/>
    </row>
    <row r="488" spans="2:9" s="66" customFormat="1" ht="15" customHeight="1">
      <c r="B488" s="65"/>
      <c r="D488" s="67"/>
      <c r="E488" s="209"/>
      <c r="F488" s="69"/>
      <c r="G488" s="67"/>
      <c r="H488" s="67"/>
      <c r="I488" s="70"/>
    </row>
    <row r="489" spans="2:9" s="66" customFormat="1" ht="15" customHeight="1">
      <c r="B489" s="65"/>
      <c r="D489" s="67"/>
      <c r="E489" s="209"/>
      <c r="F489" s="69"/>
      <c r="G489" s="67"/>
      <c r="H489" s="67"/>
      <c r="I489" s="70"/>
    </row>
    <row r="490" spans="2:9" s="66" customFormat="1" ht="15" customHeight="1">
      <c r="B490" s="65"/>
      <c r="D490" s="67"/>
      <c r="E490" s="209"/>
      <c r="F490" s="69"/>
      <c r="G490" s="67"/>
      <c r="H490" s="67"/>
      <c r="I490" s="70"/>
    </row>
    <row r="491" spans="2:9" s="66" customFormat="1" ht="15" customHeight="1">
      <c r="B491" s="65"/>
      <c r="D491" s="67"/>
      <c r="E491" s="209"/>
      <c r="F491" s="69"/>
      <c r="G491" s="67"/>
      <c r="H491" s="67"/>
      <c r="I491" s="70"/>
    </row>
    <row r="492" spans="2:9" s="66" customFormat="1" ht="15" customHeight="1">
      <c r="B492" s="65"/>
      <c r="D492" s="67"/>
      <c r="E492" s="209"/>
      <c r="F492" s="69"/>
      <c r="G492" s="67"/>
      <c r="H492" s="67"/>
      <c r="I492" s="70"/>
    </row>
    <row r="493" spans="2:9" s="66" customFormat="1" ht="15" customHeight="1">
      <c r="B493" s="65"/>
      <c r="D493" s="67"/>
      <c r="E493" s="209"/>
      <c r="F493" s="69"/>
      <c r="G493" s="67"/>
      <c r="H493" s="67"/>
      <c r="I493" s="70"/>
    </row>
    <row r="494" spans="2:9" s="66" customFormat="1" ht="15" customHeight="1">
      <c r="B494" s="65"/>
      <c r="D494" s="67"/>
      <c r="E494" s="209"/>
      <c r="F494" s="69"/>
      <c r="G494" s="67"/>
      <c r="H494" s="67"/>
      <c r="I494" s="70"/>
    </row>
    <row r="495" spans="2:9" s="66" customFormat="1" ht="15" customHeight="1">
      <c r="B495" s="65"/>
      <c r="D495" s="67"/>
      <c r="E495" s="209"/>
      <c r="F495" s="69"/>
      <c r="G495" s="67"/>
      <c r="H495" s="67"/>
      <c r="I495" s="70"/>
    </row>
    <row r="496" spans="2:9" s="66" customFormat="1" ht="15" customHeight="1">
      <c r="B496" s="65"/>
      <c r="D496" s="67"/>
      <c r="E496" s="209"/>
      <c r="F496" s="69"/>
      <c r="G496" s="67"/>
      <c r="H496" s="67"/>
      <c r="I496" s="70"/>
    </row>
    <row r="497" spans="2:9" s="66" customFormat="1" ht="15" customHeight="1">
      <c r="B497" s="65"/>
      <c r="D497" s="67"/>
      <c r="E497" s="209"/>
      <c r="F497" s="69"/>
      <c r="G497" s="67"/>
      <c r="H497" s="67"/>
      <c r="I497" s="70"/>
    </row>
    <row r="498" spans="2:9" s="66" customFormat="1" ht="15" customHeight="1">
      <c r="B498" s="65"/>
      <c r="D498" s="67"/>
      <c r="E498" s="209"/>
      <c r="F498" s="69"/>
      <c r="G498" s="67"/>
      <c r="H498" s="67"/>
      <c r="I498" s="70"/>
    </row>
    <row r="499" spans="2:9" s="66" customFormat="1" ht="15" customHeight="1">
      <c r="B499" s="65"/>
      <c r="D499" s="67"/>
      <c r="E499" s="209"/>
      <c r="F499" s="69"/>
      <c r="G499" s="67"/>
      <c r="H499" s="67"/>
      <c r="I499" s="70"/>
    </row>
    <row r="500" spans="2:9" s="66" customFormat="1" ht="15" customHeight="1">
      <c r="B500" s="65"/>
      <c r="D500" s="67"/>
      <c r="E500" s="209"/>
      <c r="F500" s="69"/>
      <c r="G500" s="67"/>
      <c r="H500" s="67"/>
      <c r="I500" s="70"/>
    </row>
    <row r="501" spans="2:9" s="66" customFormat="1" ht="15" customHeight="1">
      <c r="B501" s="65"/>
      <c r="D501" s="67"/>
      <c r="E501" s="209"/>
      <c r="F501" s="69"/>
      <c r="G501" s="67"/>
      <c r="H501" s="67"/>
      <c r="I501" s="70"/>
    </row>
    <row r="502" spans="2:9" s="66" customFormat="1" ht="15" customHeight="1">
      <c r="B502" s="65"/>
      <c r="D502" s="67"/>
      <c r="E502" s="209"/>
      <c r="F502" s="69"/>
      <c r="G502" s="67"/>
      <c r="H502" s="67"/>
      <c r="I502" s="70"/>
    </row>
    <row r="503" spans="2:9" s="66" customFormat="1" ht="15" customHeight="1">
      <c r="B503" s="65"/>
      <c r="D503" s="67"/>
      <c r="E503" s="209"/>
      <c r="F503" s="69"/>
      <c r="G503" s="67"/>
      <c r="H503" s="67"/>
      <c r="I503" s="70"/>
    </row>
    <row r="504" spans="2:9" s="66" customFormat="1" ht="15" customHeight="1">
      <c r="B504" s="65"/>
      <c r="D504" s="67"/>
      <c r="E504" s="209"/>
      <c r="F504" s="69"/>
      <c r="G504" s="67"/>
      <c r="H504" s="67"/>
      <c r="I504" s="70"/>
    </row>
    <row r="505" spans="2:9" s="66" customFormat="1" ht="15" customHeight="1">
      <c r="B505" s="65"/>
      <c r="D505" s="67"/>
      <c r="E505" s="209"/>
      <c r="F505" s="69"/>
      <c r="G505" s="67"/>
      <c r="H505" s="67"/>
      <c r="I505" s="70"/>
    </row>
    <row r="506" spans="2:9" s="66" customFormat="1" ht="15" customHeight="1">
      <c r="B506" s="65"/>
      <c r="D506" s="67"/>
      <c r="E506" s="209"/>
      <c r="F506" s="69"/>
      <c r="G506" s="67"/>
      <c r="H506" s="67"/>
      <c r="I506" s="70"/>
    </row>
    <row r="507" spans="2:9" s="66" customFormat="1" ht="15" customHeight="1">
      <c r="B507" s="65"/>
      <c r="D507" s="67"/>
      <c r="E507" s="209"/>
      <c r="F507" s="69"/>
      <c r="G507" s="67"/>
      <c r="H507" s="67"/>
      <c r="I507" s="70"/>
    </row>
    <row r="508" spans="2:9" s="66" customFormat="1" ht="15" customHeight="1">
      <c r="B508" s="65"/>
      <c r="D508" s="67"/>
      <c r="E508" s="209"/>
      <c r="F508" s="69"/>
      <c r="G508" s="67"/>
      <c r="H508" s="67"/>
      <c r="I508" s="70"/>
    </row>
    <row r="509" spans="2:9" s="66" customFormat="1" ht="15" customHeight="1">
      <c r="B509" s="65"/>
      <c r="D509" s="67"/>
      <c r="E509" s="209"/>
      <c r="F509" s="69"/>
      <c r="G509" s="67"/>
      <c r="H509" s="67"/>
      <c r="I509" s="70"/>
    </row>
    <row r="510" spans="2:9" s="66" customFormat="1" ht="15" customHeight="1">
      <c r="B510" s="65"/>
      <c r="D510" s="67"/>
      <c r="E510" s="209"/>
      <c r="F510" s="69"/>
      <c r="G510" s="67"/>
      <c r="H510" s="67"/>
      <c r="I510" s="70"/>
    </row>
    <row r="511" spans="2:9" s="66" customFormat="1" ht="15" customHeight="1">
      <c r="B511" s="65"/>
      <c r="D511" s="67"/>
      <c r="E511" s="209"/>
      <c r="F511" s="69"/>
      <c r="G511" s="67"/>
      <c r="H511" s="67"/>
      <c r="I511" s="70"/>
    </row>
    <row r="512" spans="2:9" s="66" customFormat="1" ht="15" customHeight="1">
      <c r="B512" s="65"/>
      <c r="D512" s="67"/>
      <c r="E512" s="209"/>
      <c r="F512" s="69"/>
      <c r="G512" s="67"/>
      <c r="H512" s="67"/>
      <c r="I512" s="70"/>
    </row>
    <row r="513" spans="2:9" s="66" customFormat="1" ht="15" customHeight="1">
      <c r="B513" s="65"/>
      <c r="D513" s="67"/>
      <c r="E513" s="209"/>
      <c r="F513" s="69"/>
      <c r="G513" s="67"/>
      <c r="H513" s="67"/>
      <c r="I513" s="70"/>
    </row>
    <row r="514" spans="2:9" s="66" customFormat="1" ht="15" customHeight="1">
      <c r="B514" s="65"/>
      <c r="D514" s="67"/>
      <c r="E514" s="209"/>
      <c r="F514" s="69"/>
      <c r="G514" s="67"/>
      <c r="H514" s="67"/>
      <c r="I514" s="70"/>
    </row>
    <row r="515" spans="2:9" s="66" customFormat="1" ht="15" customHeight="1">
      <c r="B515" s="65"/>
      <c r="D515" s="67"/>
      <c r="E515" s="209"/>
      <c r="F515" s="69"/>
      <c r="G515" s="67"/>
      <c r="H515" s="67"/>
      <c r="I515" s="70"/>
    </row>
    <row r="516" spans="2:9" s="66" customFormat="1" ht="15" customHeight="1">
      <c r="B516" s="65"/>
      <c r="D516" s="67"/>
      <c r="E516" s="209"/>
      <c r="F516" s="69"/>
      <c r="G516" s="67"/>
      <c r="H516" s="67"/>
      <c r="I516" s="70"/>
    </row>
    <row r="517" spans="2:9" s="66" customFormat="1" ht="15" customHeight="1">
      <c r="B517" s="65"/>
      <c r="D517" s="67"/>
      <c r="E517" s="209"/>
      <c r="F517" s="69"/>
      <c r="G517" s="67"/>
      <c r="H517" s="67"/>
      <c r="I517" s="70"/>
    </row>
    <row r="518" spans="2:9" s="66" customFormat="1" ht="15" customHeight="1">
      <c r="B518" s="65"/>
      <c r="D518" s="67"/>
      <c r="E518" s="209"/>
      <c r="F518" s="69"/>
      <c r="G518" s="67"/>
      <c r="H518" s="67"/>
      <c r="I518" s="70"/>
    </row>
    <row r="519" spans="2:9" s="66" customFormat="1" ht="15" customHeight="1">
      <c r="B519" s="65"/>
      <c r="D519" s="67"/>
      <c r="E519" s="209"/>
      <c r="F519" s="69"/>
      <c r="G519" s="67"/>
      <c r="H519" s="67"/>
      <c r="I519" s="70"/>
    </row>
    <row r="520" spans="2:9" s="66" customFormat="1" ht="15" customHeight="1">
      <c r="B520" s="65"/>
      <c r="D520" s="67"/>
      <c r="E520" s="209"/>
      <c r="F520" s="69"/>
      <c r="G520" s="67"/>
      <c r="H520" s="67"/>
      <c r="I520" s="70"/>
    </row>
    <row r="521" spans="2:9" s="66" customFormat="1" ht="15" customHeight="1">
      <c r="B521" s="65"/>
      <c r="D521" s="67"/>
      <c r="E521" s="209"/>
      <c r="F521" s="69"/>
      <c r="G521" s="67"/>
      <c r="H521" s="67"/>
      <c r="I521" s="70"/>
    </row>
    <row r="522" spans="2:9" s="66" customFormat="1" ht="15" customHeight="1">
      <c r="B522" s="65"/>
      <c r="D522" s="67"/>
      <c r="E522" s="209"/>
      <c r="F522" s="69"/>
      <c r="G522" s="67"/>
      <c r="H522" s="67"/>
      <c r="I522" s="70"/>
    </row>
    <row r="523" spans="2:9" s="66" customFormat="1" ht="15" customHeight="1">
      <c r="B523" s="65"/>
      <c r="D523" s="67"/>
      <c r="E523" s="209"/>
      <c r="F523" s="69"/>
      <c r="G523" s="67"/>
      <c r="H523" s="67"/>
      <c r="I523" s="70"/>
    </row>
    <row r="524" spans="2:9" s="66" customFormat="1" ht="15" customHeight="1">
      <c r="B524" s="65"/>
      <c r="D524" s="67"/>
      <c r="E524" s="209"/>
      <c r="F524" s="69"/>
      <c r="G524" s="67"/>
      <c r="H524" s="67"/>
      <c r="I524" s="70"/>
    </row>
    <row r="525" spans="2:9" s="66" customFormat="1" ht="15" customHeight="1">
      <c r="B525" s="65"/>
      <c r="D525" s="67"/>
      <c r="E525" s="209"/>
      <c r="F525" s="69"/>
      <c r="G525" s="67"/>
      <c r="H525" s="67"/>
      <c r="I525" s="70"/>
    </row>
    <row r="526" spans="2:9" s="66" customFormat="1" ht="15" customHeight="1">
      <c r="B526" s="65"/>
      <c r="D526" s="67"/>
      <c r="E526" s="209"/>
      <c r="F526" s="69"/>
      <c r="G526" s="67"/>
      <c r="H526" s="67"/>
      <c r="I526" s="70"/>
    </row>
    <row r="527" spans="2:9" s="66" customFormat="1" ht="15" customHeight="1">
      <c r="B527" s="65"/>
      <c r="D527" s="67"/>
      <c r="E527" s="209"/>
      <c r="F527" s="69"/>
      <c r="G527" s="67"/>
      <c r="H527" s="67"/>
      <c r="I527" s="70"/>
    </row>
    <row r="528" spans="2:9" s="66" customFormat="1" ht="15" customHeight="1">
      <c r="B528" s="65"/>
      <c r="D528" s="67"/>
      <c r="E528" s="209"/>
      <c r="F528" s="69"/>
      <c r="G528" s="67"/>
      <c r="H528" s="67"/>
      <c r="I528" s="70"/>
    </row>
    <row r="529" spans="2:9" s="66" customFormat="1" ht="15" customHeight="1">
      <c r="B529" s="65"/>
      <c r="D529" s="67"/>
      <c r="E529" s="209"/>
      <c r="F529" s="69"/>
      <c r="G529" s="67"/>
      <c r="H529" s="67"/>
      <c r="I529" s="70"/>
    </row>
    <row r="530" spans="2:9" s="66" customFormat="1" ht="15" customHeight="1">
      <c r="B530" s="65"/>
      <c r="D530" s="67"/>
      <c r="E530" s="209"/>
      <c r="F530" s="69"/>
      <c r="G530" s="67"/>
      <c r="H530" s="67"/>
      <c r="I530" s="70"/>
    </row>
    <row r="531" spans="2:9" s="66" customFormat="1" ht="15" customHeight="1">
      <c r="B531" s="65"/>
      <c r="D531" s="67"/>
      <c r="E531" s="209"/>
      <c r="F531" s="69"/>
      <c r="G531" s="67"/>
      <c r="H531" s="67"/>
      <c r="I531" s="70"/>
    </row>
    <row r="532" spans="2:9" s="66" customFormat="1" ht="15" customHeight="1">
      <c r="B532" s="65"/>
      <c r="D532" s="67"/>
      <c r="E532" s="209"/>
      <c r="F532" s="69"/>
      <c r="G532" s="67"/>
      <c r="H532" s="67"/>
      <c r="I532" s="70"/>
    </row>
    <row r="533" spans="2:9" s="66" customFormat="1" ht="15" customHeight="1">
      <c r="B533" s="65"/>
      <c r="D533" s="67"/>
      <c r="E533" s="209"/>
      <c r="F533" s="69"/>
      <c r="G533" s="67"/>
      <c r="H533" s="67"/>
      <c r="I533" s="70"/>
    </row>
    <row r="534" spans="2:9" s="66" customFormat="1" ht="15" customHeight="1">
      <c r="B534" s="65"/>
      <c r="D534" s="67"/>
      <c r="E534" s="209"/>
      <c r="F534" s="69"/>
      <c r="G534" s="67"/>
      <c r="H534" s="67"/>
      <c r="I534" s="70"/>
    </row>
    <row r="535" spans="2:9" s="66" customFormat="1" ht="15" customHeight="1">
      <c r="B535" s="65"/>
      <c r="D535" s="67"/>
      <c r="E535" s="209"/>
      <c r="F535" s="69"/>
      <c r="G535" s="67"/>
      <c r="H535" s="67"/>
      <c r="I535" s="70"/>
    </row>
    <row r="536" spans="2:9" s="66" customFormat="1" ht="15" customHeight="1">
      <c r="B536" s="65"/>
      <c r="D536" s="67"/>
      <c r="E536" s="209"/>
      <c r="F536" s="69"/>
      <c r="G536" s="67"/>
      <c r="H536" s="67"/>
      <c r="I536" s="70"/>
    </row>
    <row r="537" spans="2:9" s="66" customFormat="1" ht="15" customHeight="1">
      <c r="B537" s="65"/>
      <c r="D537" s="67"/>
      <c r="E537" s="209"/>
      <c r="F537" s="69"/>
      <c r="G537" s="67"/>
      <c r="H537" s="67"/>
      <c r="I537" s="70"/>
    </row>
    <row r="538" spans="2:9" s="66" customFormat="1" ht="15" customHeight="1">
      <c r="B538" s="65"/>
      <c r="D538" s="67"/>
      <c r="E538" s="209"/>
      <c r="F538" s="69"/>
      <c r="G538" s="67"/>
      <c r="H538" s="67"/>
      <c r="I538" s="70"/>
    </row>
    <row r="539" spans="2:9" s="66" customFormat="1" ht="15" customHeight="1">
      <c r="B539" s="65"/>
      <c r="D539" s="67"/>
      <c r="E539" s="209"/>
      <c r="F539" s="69"/>
      <c r="G539" s="67"/>
      <c r="H539" s="67"/>
      <c r="I539" s="70"/>
    </row>
    <row r="540" spans="2:9" s="66" customFormat="1" ht="15" customHeight="1">
      <c r="B540" s="65"/>
      <c r="D540" s="67"/>
      <c r="E540" s="209"/>
      <c r="F540" s="69"/>
      <c r="G540" s="67"/>
      <c r="H540" s="67"/>
      <c r="I540" s="70"/>
    </row>
    <row r="541" spans="2:9" s="66" customFormat="1" ht="15" customHeight="1">
      <c r="B541" s="65"/>
      <c r="D541" s="67"/>
      <c r="E541" s="209"/>
      <c r="F541" s="69"/>
      <c r="G541" s="67"/>
      <c r="H541" s="67"/>
      <c r="I541" s="70"/>
    </row>
    <row r="542" spans="2:9" s="66" customFormat="1" ht="15" customHeight="1">
      <c r="B542" s="65"/>
      <c r="D542" s="67"/>
      <c r="E542" s="209"/>
      <c r="F542" s="69"/>
      <c r="G542" s="67"/>
      <c r="H542" s="67"/>
      <c r="I542" s="70"/>
    </row>
    <row r="543" spans="2:9" s="66" customFormat="1" ht="15" customHeight="1">
      <c r="B543" s="65"/>
      <c r="D543" s="67"/>
      <c r="E543" s="209"/>
      <c r="F543" s="69"/>
      <c r="G543" s="67"/>
      <c r="H543" s="67"/>
      <c r="I543" s="70"/>
    </row>
    <row r="544" spans="2:9" s="66" customFormat="1" ht="15" customHeight="1">
      <c r="B544" s="65"/>
      <c r="D544" s="67"/>
      <c r="E544" s="209"/>
      <c r="F544" s="69"/>
      <c r="G544" s="67"/>
      <c r="H544" s="67"/>
      <c r="I544" s="70"/>
    </row>
    <row r="545" spans="2:9" s="66" customFormat="1" ht="15" customHeight="1">
      <c r="B545" s="65"/>
      <c r="D545" s="67"/>
      <c r="E545" s="209"/>
      <c r="F545" s="69"/>
      <c r="G545" s="67"/>
      <c r="H545" s="67"/>
      <c r="I545" s="70"/>
    </row>
    <row r="546" spans="2:9" s="66" customFormat="1" ht="15" customHeight="1">
      <c r="B546" s="65"/>
      <c r="D546" s="67"/>
      <c r="E546" s="209"/>
      <c r="F546" s="69"/>
      <c r="G546" s="67"/>
      <c r="H546" s="67"/>
      <c r="I546" s="70"/>
    </row>
    <row r="547" spans="2:9" s="66" customFormat="1" ht="15" customHeight="1">
      <c r="B547" s="65"/>
      <c r="D547" s="67"/>
      <c r="E547" s="209"/>
      <c r="F547" s="69"/>
      <c r="G547" s="67"/>
      <c r="H547" s="67"/>
      <c r="I547" s="70"/>
    </row>
    <row r="548" spans="2:9" s="66" customFormat="1" ht="15" customHeight="1">
      <c r="B548" s="65"/>
      <c r="D548" s="67"/>
      <c r="E548" s="209"/>
      <c r="F548" s="69"/>
      <c r="G548" s="67"/>
      <c r="H548" s="67"/>
      <c r="I548" s="70"/>
    </row>
    <row r="549" spans="2:9" s="66" customFormat="1" ht="15" customHeight="1">
      <c r="B549" s="65"/>
      <c r="D549" s="67"/>
      <c r="E549" s="209"/>
      <c r="F549" s="69"/>
      <c r="G549" s="67"/>
      <c r="H549" s="67"/>
      <c r="I549" s="70"/>
    </row>
    <row r="550" spans="2:9" s="66" customFormat="1" ht="15" customHeight="1">
      <c r="B550" s="65"/>
      <c r="D550" s="67"/>
      <c r="E550" s="209"/>
      <c r="F550" s="69"/>
      <c r="G550" s="67"/>
      <c r="H550" s="67"/>
      <c r="I550" s="70"/>
    </row>
    <row r="551" spans="2:9" s="66" customFormat="1" ht="15" customHeight="1">
      <c r="B551" s="65"/>
      <c r="D551" s="67"/>
      <c r="E551" s="209"/>
      <c r="F551" s="69"/>
      <c r="G551" s="67"/>
      <c r="H551" s="67"/>
      <c r="I551" s="70"/>
    </row>
    <row r="552" spans="2:9" s="66" customFormat="1" ht="15" customHeight="1">
      <c r="B552" s="65"/>
      <c r="D552" s="67"/>
      <c r="E552" s="209"/>
      <c r="F552" s="69"/>
      <c r="G552" s="67"/>
      <c r="H552" s="67"/>
      <c r="I552" s="70"/>
    </row>
    <row r="553" spans="2:9" s="66" customFormat="1" ht="15" customHeight="1">
      <c r="B553" s="65"/>
      <c r="D553" s="67"/>
      <c r="E553" s="209"/>
      <c r="F553" s="69"/>
      <c r="G553" s="67"/>
      <c r="H553" s="67"/>
      <c r="I553" s="70"/>
    </row>
    <row r="554" spans="2:9" s="66" customFormat="1" ht="15" customHeight="1">
      <c r="B554" s="65"/>
      <c r="D554" s="67"/>
      <c r="E554" s="209"/>
      <c r="F554" s="69"/>
      <c r="G554" s="67"/>
      <c r="H554" s="67"/>
      <c r="I554" s="70"/>
    </row>
    <row r="555" spans="2:9" s="66" customFormat="1" ht="15" customHeight="1">
      <c r="B555" s="65"/>
      <c r="D555" s="67"/>
      <c r="E555" s="209"/>
      <c r="F555" s="69"/>
      <c r="G555" s="67"/>
      <c r="H555" s="67"/>
      <c r="I555" s="70"/>
    </row>
    <row r="556" spans="2:9" s="66" customFormat="1" ht="15" customHeight="1">
      <c r="B556" s="65"/>
      <c r="D556" s="67"/>
      <c r="E556" s="209"/>
      <c r="F556" s="69"/>
      <c r="G556" s="67"/>
      <c r="H556" s="67"/>
      <c r="I556" s="70"/>
    </row>
    <row r="557" spans="2:9" s="66" customFormat="1" ht="15" customHeight="1">
      <c r="B557" s="65"/>
      <c r="D557" s="67"/>
      <c r="E557" s="209"/>
      <c r="F557" s="69"/>
      <c r="G557" s="67"/>
      <c r="H557" s="67"/>
      <c r="I557" s="70"/>
    </row>
    <row r="558" spans="2:9" s="66" customFormat="1" ht="15" customHeight="1">
      <c r="B558" s="65"/>
      <c r="D558" s="67"/>
      <c r="E558" s="209"/>
      <c r="F558" s="69"/>
      <c r="G558" s="67"/>
      <c r="H558" s="67"/>
      <c r="I558" s="70"/>
    </row>
    <row r="559" spans="2:9" s="66" customFormat="1" ht="15" customHeight="1">
      <c r="B559" s="65"/>
      <c r="D559" s="67"/>
      <c r="E559" s="209"/>
      <c r="F559" s="69"/>
      <c r="G559" s="67"/>
      <c r="H559" s="67"/>
      <c r="I559" s="70"/>
    </row>
    <row r="560" spans="2:9" s="66" customFormat="1" ht="15" customHeight="1">
      <c r="B560" s="65"/>
      <c r="D560" s="67"/>
      <c r="E560" s="209"/>
      <c r="F560" s="69"/>
      <c r="G560" s="67"/>
      <c r="H560" s="67"/>
      <c r="I560" s="70"/>
    </row>
    <row r="561" spans="2:9" s="66" customFormat="1" ht="15" customHeight="1">
      <c r="B561" s="65"/>
      <c r="D561" s="67"/>
      <c r="E561" s="209"/>
      <c r="F561" s="69"/>
      <c r="G561" s="67"/>
      <c r="H561" s="67"/>
      <c r="I561" s="70"/>
    </row>
    <row r="562" spans="2:9" s="66" customFormat="1" ht="15" customHeight="1">
      <c r="B562" s="65"/>
      <c r="D562" s="67"/>
      <c r="E562" s="209"/>
      <c r="F562" s="69"/>
      <c r="G562" s="67"/>
      <c r="H562" s="67"/>
      <c r="I562" s="70"/>
    </row>
    <row r="563" spans="2:9" s="66" customFormat="1" ht="15" customHeight="1">
      <c r="B563" s="65"/>
      <c r="D563" s="67"/>
      <c r="E563" s="209"/>
      <c r="F563" s="69"/>
      <c r="G563" s="67"/>
      <c r="H563" s="67"/>
      <c r="I563" s="70"/>
    </row>
    <row r="564" spans="2:9" s="66" customFormat="1" ht="15" customHeight="1">
      <c r="B564" s="65"/>
      <c r="D564" s="67"/>
      <c r="E564" s="209"/>
      <c r="F564" s="69"/>
      <c r="G564" s="67"/>
      <c r="H564" s="67"/>
      <c r="I564" s="70"/>
    </row>
    <row r="565" spans="2:9" s="66" customFormat="1" ht="15" customHeight="1">
      <c r="B565" s="65"/>
      <c r="D565" s="67"/>
      <c r="E565" s="209"/>
      <c r="F565" s="69"/>
      <c r="G565" s="67"/>
      <c r="H565" s="67"/>
      <c r="I565" s="70"/>
    </row>
    <row r="566" spans="2:9" s="66" customFormat="1" ht="15" customHeight="1">
      <c r="B566" s="65"/>
      <c r="D566" s="67"/>
      <c r="E566" s="209"/>
      <c r="F566" s="69"/>
      <c r="G566" s="67"/>
      <c r="H566" s="67"/>
      <c r="I566" s="70"/>
    </row>
    <row r="567" spans="2:9" s="66" customFormat="1" ht="15" customHeight="1">
      <c r="B567" s="65"/>
      <c r="D567" s="67"/>
      <c r="E567" s="209"/>
      <c r="F567" s="69"/>
      <c r="G567" s="67"/>
      <c r="H567" s="67"/>
      <c r="I567" s="70"/>
    </row>
    <row r="568" spans="2:9" s="66" customFormat="1" ht="15" customHeight="1">
      <c r="B568" s="65"/>
      <c r="D568" s="67"/>
      <c r="E568" s="209"/>
      <c r="F568" s="69"/>
      <c r="G568" s="67"/>
      <c r="H568" s="67"/>
      <c r="I568" s="70"/>
    </row>
    <row r="569" spans="2:9" s="66" customFormat="1" ht="15" customHeight="1">
      <c r="B569" s="65"/>
      <c r="D569" s="67"/>
      <c r="E569" s="209"/>
      <c r="F569" s="69"/>
      <c r="G569" s="67"/>
      <c r="H569" s="67"/>
      <c r="I569" s="70"/>
    </row>
    <row r="570" spans="2:9" s="66" customFormat="1" ht="15" customHeight="1">
      <c r="B570" s="65"/>
      <c r="D570" s="67"/>
      <c r="E570" s="209"/>
      <c r="F570" s="69"/>
      <c r="G570" s="67"/>
      <c r="H570" s="67"/>
      <c r="I570" s="70"/>
    </row>
    <row r="571" spans="2:9" s="66" customFormat="1" ht="15" customHeight="1">
      <c r="B571" s="65"/>
      <c r="D571" s="67"/>
      <c r="E571" s="209"/>
      <c r="F571" s="69"/>
      <c r="G571" s="67"/>
      <c r="H571" s="67"/>
      <c r="I571" s="70"/>
    </row>
    <row r="572" spans="2:9" s="66" customFormat="1" ht="15" customHeight="1">
      <c r="B572" s="65"/>
      <c r="D572" s="67"/>
      <c r="E572" s="209"/>
      <c r="F572" s="69"/>
      <c r="G572" s="67"/>
      <c r="H572" s="67"/>
      <c r="I572" s="70"/>
    </row>
    <row r="573" spans="2:9" s="66" customFormat="1" ht="15" customHeight="1">
      <c r="B573" s="65"/>
      <c r="D573" s="67"/>
      <c r="E573" s="209"/>
      <c r="F573" s="69"/>
      <c r="G573" s="67"/>
      <c r="H573" s="67"/>
      <c r="I573" s="70"/>
    </row>
    <row r="574" spans="2:9" s="66" customFormat="1" ht="15" customHeight="1">
      <c r="B574" s="65"/>
      <c r="D574" s="67"/>
      <c r="E574" s="209"/>
      <c r="F574" s="69"/>
      <c r="G574" s="67"/>
      <c r="H574" s="67"/>
      <c r="I574" s="70"/>
    </row>
    <row r="575" spans="2:9" s="66" customFormat="1" ht="15" customHeight="1">
      <c r="B575" s="65"/>
      <c r="D575" s="67"/>
      <c r="E575" s="209"/>
      <c r="F575" s="69"/>
      <c r="G575" s="67"/>
      <c r="H575" s="67"/>
      <c r="I575" s="70"/>
    </row>
    <row r="576" spans="2:9" s="66" customFormat="1" ht="15" customHeight="1">
      <c r="B576" s="65"/>
      <c r="D576" s="67"/>
      <c r="E576" s="209"/>
      <c r="F576" s="69"/>
      <c r="G576" s="67"/>
      <c r="H576" s="67"/>
      <c r="I576" s="70"/>
    </row>
    <row r="577" spans="2:9" s="66" customFormat="1" ht="15" customHeight="1">
      <c r="B577" s="65"/>
      <c r="D577" s="67"/>
      <c r="E577" s="209"/>
      <c r="F577" s="69"/>
      <c r="G577" s="67"/>
      <c r="H577" s="67"/>
      <c r="I577" s="70"/>
    </row>
    <row r="578" spans="2:9" s="66" customFormat="1" ht="15" customHeight="1">
      <c r="B578" s="65"/>
      <c r="D578" s="67"/>
      <c r="E578" s="209"/>
      <c r="F578" s="69"/>
      <c r="G578" s="67"/>
      <c r="H578" s="67"/>
      <c r="I578" s="70"/>
    </row>
    <row r="579" spans="2:9" s="66" customFormat="1" ht="15" customHeight="1">
      <c r="B579" s="65"/>
      <c r="D579" s="67"/>
      <c r="E579" s="209"/>
      <c r="F579" s="69"/>
      <c r="G579" s="67"/>
      <c r="H579" s="67"/>
      <c r="I579" s="70"/>
    </row>
    <row r="580" spans="2:9" s="66" customFormat="1" ht="15" customHeight="1">
      <c r="B580" s="65"/>
      <c r="D580" s="67"/>
      <c r="E580" s="209"/>
      <c r="F580" s="69"/>
      <c r="G580" s="67"/>
      <c r="H580" s="67"/>
      <c r="I580" s="70"/>
    </row>
    <row r="581" spans="2:9" s="66" customFormat="1" ht="15" customHeight="1">
      <c r="B581" s="65"/>
      <c r="D581" s="67"/>
      <c r="E581" s="209"/>
      <c r="F581" s="69"/>
      <c r="G581" s="67"/>
      <c r="H581" s="67"/>
      <c r="I581" s="70"/>
    </row>
    <row r="582" spans="2:9" s="66" customFormat="1" ht="15" customHeight="1">
      <c r="B582" s="65"/>
      <c r="D582" s="67"/>
      <c r="E582" s="209"/>
      <c r="F582" s="69"/>
      <c r="G582" s="67"/>
      <c r="H582" s="67"/>
      <c r="I582" s="70"/>
    </row>
    <row r="583" spans="2:9" s="66" customFormat="1" ht="15" customHeight="1">
      <c r="B583" s="65"/>
      <c r="D583" s="67"/>
      <c r="E583" s="209"/>
      <c r="F583" s="69"/>
      <c r="G583" s="67"/>
      <c r="H583" s="67"/>
      <c r="I583" s="70"/>
    </row>
    <row r="584" spans="2:9" s="66" customFormat="1" ht="15" customHeight="1">
      <c r="B584" s="65"/>
      <c r="D584" s="67"/>
      <c r="E584" s="209"/>
      <c r="F584" s="69"/>
      <c r="G584" s="67"/>
      <c r="H584" s="67"/>
      <c r="I584" s="70"/>
    </row>
    <row r="585" spans="2:9" s="66" customFormat="1" ht="15" customHeight="1">
      <c r="B585" s="65"/>
      <c r="D585" s="67"/>
      <c r="E585" s="209"/>
      <c r="F585" s="69"/>
      <c r="G585" s="67"/>
      <c r="H585" s="67"/>
      <c r="I585" s="70"/>
    </row>
    <row r="586" spans="2:9" s="66" customFormat="1" ht="15" customHeight="1">
      <c r="B586" s="65"/>
      <c r="D586" s="67"/>
      <c r="E586" s="209"/>
      <c r="F586" s="69"/>
      <c r="G586" s="67"/>
      <c r="H586" s="67"/>
      <c r="I586" s="70"/>
    </row>
    <row r="587" spans="2:9" s="66" customFormat="1" ht="15" customHeight="1">
      <c r="B587" s="65"/>
      <c r="D587" s="67"/>
      <c r="E587" s="209"/>
      <c r="F587" s="69"/>
      <c r="G587" s="67"/>
      <c r="H587" s="67"/>
      <c r="I587" s="70"/>
    </row>
    <row r="588" spans="2:9" s="66" customFormat="1" ht="15" customHeight="1">
      <c r="B588" s="65"/>
      <c r="D588" s="67"/>
      <c r="E588" s="209"/>
      <c r="F588" s="69"/>
      <c r="G588" s="67"/>
      <c r="H588" s="67"/>
      <c r="I588" s="70"/>
    </row>
    <row r="589" spans="2:9" s="66" customFormat="1" ht="15" customHeight="1">
      <c r="B589" s="65"/>
      <c r="D589" s="67"/>
      <c r="E589" s="209"/>
      <c r="F589" s="69"/>
      <c r="G589" s="67"/>
      <c r="H589" s="67"/>
      <c r="I589" s="70"/>
    </row>
    <row r="590" spans="2:9" s="66" customFormat="1" ht="15" customHeight="1">
      <c r="B590" s="65"/>
      <c r="D590" s="67"/>
      <c r="E590" s="209"/>
      <c r="F590" s="69"/>
      <c r="G590" s="67"/>
      <c r="H590" s="67"/>
      <c r="I590" s="70"/>
    </row>
    <row r="591" spans="2:9" s="66" customFormat="1" ht="15" customHeight="1">
      <c r="B591" s="65"/>
      <c r="D591" s="67"/>
      <c r="E591" s="209"/>
      <c r="F591" s="69"/>
      <c r="G591" s="67"/>
      <c r="H591" s="67"/>
      <c r="I591" s="70"/>
    </row>
    <row r="592" spans="2:9" s="66" customFormat="1" ht="15" customHeight="1">
      <c r="B592" s="65"/>
      <c r="D592" s="67"/>
      <c r="E592" s="209"/>
      <c r="F592" s="69"/>
      <c r="G592" s="67"/>
      <c r="H592" s="67"/>
      <c r="I592" s="70"/>
    </row>
    <row r="593" spans="2:9" s="66" customFormat="1" ht="15" customHeight="1">
      <c r="B593" s="65"/>
      <c r="D593" s="67"/>
      <c r="E593" s="209"/>
      <c r="F593" s="69"/>
      <c r="G593" s="67"/>
      <c r="H593" s="67"/>
      <c r="I593" s="70"/>
    </row>
    <row r="594" spans="2:9" s="66" customFormat="1" ht="15" customHeight="1">
      <c r="B594" s="65"/>
      <c r="D594" s="67"/>
      <c r="E594" s="209"/>
      <c r="F594" s="69"/>
      <c r="G594" s="67"/>
      <c r="H594" s="67"/>
      <c r="I594" s="70"/>
    </row>
    <row r="595" spans="2:9" s="66" customFormat="1" ht="15" customHeight="1">
      <c r="B595" s="65"/>
      <c r="D595" s="67"/>
      <c r="E595" s="209"/>
      <c r="F595" s="69"/>
      <c r="G595" s="67"/>
      <c r="H595" s="67"/>
      <c r="I595" s="70"/>
    </row>
    <row r="596" spans="2:9" s="66" customFormat="1" ht="15" customHeight="1">
      <c r="B596" s="65"/>
      <c r="D596" s="67"/>
      <c r="E596" s="209"/>
      <c r="F596" s="69"/>
      <c r="G596" s="67"/>
      <c r="H596" s="67"/>
      <c r="I596" s="70"/>
    </row>
    <row r="597" spans="2:9" s="66" customFormat="1" ht="15" customHeight="1">
      <c r="B597" s="65"/>
      <c r="D597" s="67"/>
      <c r="E597" s="209"/>
      <c r="F597" s="69"/>
      <c r="G597" s="67"/>
      <c r="H597" s="67"/>
      <c r="I597" s="70"/>
    </row>
    <row r="598" spans="2:9" s="66" customFormat="1" ht="15" customHeight="1">
      <c r="B598" s="65"/>
      <c r="D598" s="67"/>
      <c r="E598" s="209"/>
      <c r="F598" s="69"/>
      <c r="G598" s="67"/>
      <c r="H598" s="67"/>
      <c r="I598" s="70"/>
    </row>
    <row r="599" spans="2:9" s="66" customFormat="1" ht="15" customHeight="1">
      <c r="B599" s="65"/>
      <c r="D599" s="67"/>
      <c r="E599" s="209"/>
      <c r="F599" s="69"/>
      <c r="G599" s="67"/>
      <c r="H599" s="67"/>
      <c r="I599" s="70"/>
    </row>
    <row r="600" spans="2:9" s="66" customFormat="1" ht="15" customHeight="1">
      <c r="B600" s="65"/>
      <c r="D600" s="67"/>
      <c r="E600" s="209"/>
      <c r="F600" s="69"/>
      <c r="G600" s="67"/>
      <c r="H600" s="67"/>
      <c r="I600" s="70"/>
    </row>
    <row r="601" spans="2:9" s="66" customFormat="1" ht="15" customHeight="1">
      <c r="B601" s="65"/>
      <c r="D601" s="67"/>
      <c r="E601" s="209"/>
      <c r="F601" s="69"/>
      <c r="G601" s="67"/>
      <c r="H601" s="67"/>
      <c r="I601" s="70"/>
    </row>
    <row r="602" spans="2:9" s="66" customFormat="1" ht="15" customHeight="1">
      <c r="B602" s="65"/>
      <c r="D602" s="67"/>
      <c r="E602" s="209"/>
      <c r="F602" s="69"/>
      <c r="G602" s="67"/>
      <c r="H602" s="67"/>
      <c r="I602" s="70"/>
    </row>
    <row r="603" spans="2:9" s="66" customFormat="1" ht="15" customHeight="1">
      <c r="B603" s="65"/>
      <c r="D603" s="67"/>
      <c r="E603" s="209"/>
      <c r="F603" s="69"/>
      <c r="G603" s="67"/>
      <c r="H603" s="67"/>
      <c r="I603" s="70"/>
    </row>
    <row r="604" spans="2:9" s="66" customFormat="1" ht="15" customHeight="1">
      <c r="B604" s="65"/>
      <c r="D604" s="67"/>
      <c r="E604" s="209"/>
      <c r="F604" s="69"/>
      <c r="G604" s="67"/>
      <c r="H604" s="67"/>
      <c r="I604" s="70"/>
    </row>
    <row r="605" spans="2:9" s="66" customFormat="1" ht="15" customHeight="1">
      <c r="B605" s="65"/>
      <c r="D605" s="67"/>
      <c r="E605" s="209"/>
      <c r="F605" s="69"/>
      <c r="G605" s="67"/>
      <c r="H605" s="67"/>
      <c r="I605" s="70"/>
    </row>
    <row r="606" spans="2:9" s="66" customFormat="1" ht="15" customHeight="1">
      <c r="B606" s="65"/>
      <c r="D606" s="67"/>
      <c r="E606" s="209"/>
      <c r="F606" s="69"/>
      <c r="G606" s="67"/>
      <c r="H606" s="67"/>
      <c r="I606" s="70"/>
    </row>
    <row r="607" spans="2:9" s="66" customFormat="1" ht="15" customHeight="1">
      <c r="B607" s="65"/>
      <c r="D607" s="67"/>
      <c r="E607" s="209"/>
      <c r="F607" s="69"/>
      <c r="G607" s="67"/>
      <c r="H607" s="67"/>
      <c r="I607" s="70"/>
    </row>
    <row r="608" spans="2:9" s="66" customFormat="1" ht="15" customHeight="1">
      <c r="B608" s="65"/>
      <c r="D608" s="67"/>
      <c r="E608" s="209"/>
      <c r="F608" s="69"/>
      <c r="G608" s="67"/>
      <c r="H608" s="67"/>
      <c r="I608" s="70"/>
    </row>
    <row r="609" spans="2:9" s="66" customFormat="1" ht="15" customHeight="1">
      <c r="B609" s="65"/>
      <c r="D609" s="67"/>
      <c r="E609" s="209"/>
      <c r="F609" s="69"/>
      <c r="G609" s="67"/>
      <c r="H609" s="67"/>
      <c r="I609" s="70"/>
    </row>
    <row r="610" spans="2:9" s="66" customFormat="1" ht="15" customHeight="1">
      <c r="B610" s="65"/>
      <c r="D610" s="67"/>
      <c r="E610" s="209"/>
      <c r="F610" s="69"/>
      <c r="G610" s="67"/>
      <c r="H610" s="67"/>
      <c r="I610" s="70"/>
    </row>
    <row r="611" spans="2:9" s="66" customFormat="1" ht="15" customHeight="1">
      <c r="B611" s="65"/>
      <c r="D611" s="67"/>
      <c r="E611" s="209"/>
      <c r="F611" s="69"/>
      <c r="G611" s="67"/>
      <c r="H611" s="67"/>
      <c r="I611" s="70"/>
    </row>
    <row r="612" spans="2:9" s="66" customFormat="1" ht="15" customHeight="1">
      <c r="B612" s="65"/>
      <c r="D612" s="67"/>
      <c r="E612" s="209"/>
      <c r="F612" s="69"/>
      <c r="G612" s="67"/>
      <c r="H612" s="67"/>
      <c r="I612" s="70"/>
    </row>
    <row r="613" spans="2:9" s="66" customFormat="1" ht="15" customHeight="1">
      <c r="B613" s="65"/>
      <c r="D613" s="67"/>
      <c r="E613" s="209"/>
      <c r="F613" s="69"/>
      <c r="G613" s="67"/>
      <c r="H613" s="67"/>
      <c r="I613" s="70"/>
    </row>
    <row r="614" spans="2:9" s="66" customFormat="1" ht="15" customHeight="1">
      <c r="B614" s="65"/>
      <c r="D614" s="67"/>
      <c r="E614" s="209"/>
      <c r="F614" s="69"/>
      <c r="G614" s="67"/>
      <c r="H614" s="67"/>
      <c r="I614" s="70"/>
    </row>
    <row r="615" spans="2:9" s="66" customFormat="1" ht="15" customHeight="1">
      <c r="B615" s="65"/>
      <c r="D615" s="67"/>
      <c r="E615" s="209"/>
      <c r="F615" s="69"/>
      <c r="G615" s="67"/>
      <c r="H615" s="67"/>
      <c r="I615" s="70"/>
    </row>
    <row r="616" spans="2:9" s="66" customFormat="1" ht="15" customHeight="1">
      <c r="B616" s="65"/>
      <c r="D616" s="67"/>
      <c r="E616" s="209"/>
      <c r="F616" s="69"/>
      <c r="G616" s="67"/>
      <c r="H616" s="67"/>
      <c r="I616" s="70"/>
    </row>
    <row r="617" spans="2:9" s="66" customFormat="1" ht="15" customHeight="1">
      <c r="B617" s="65"/>
      <c r="D617" s="67"/>
      <c r="E617" s="209"/>
      <c r="F617" s="69"/>
      <c r="G617" s="67"/>
      <c r="H617" s="67"/>
      <c r="I617" s="70"/>
    </row>
    <row r="618" spans="2:9" s="66" customFormat="1" ht="15" customHeight="1">
      <c r="B618" s="65"/>
      <c r="D618" s="67"/>
      <c r="E618" s="209"/>
      <c r="F618" s="69"/>
      <c r="G618" s="67"/>
      <c r="H618" s="67"/>
      <c r="I618" s="70"/>
    </row>
    <row r="619" spans="2:9" s="66" customFormat="1" ht="15" customHeight="1">
      <c r="B619" s="65"/>
      <c r="D619" s="67"/>
      <c r="E619" s="209"/>
      <c r="F619" s="69"/>
      <c r="G619" s="67"/>
      <c r="H619" s="67"/>
      <c r="I619" s="70"/>
    </row>
    <row r="620" spans="2:9" s="66" customFormat="1" ht="15" customHeight="1">
      <c r="B620" s="65"/>
      <c r="D620" s="67"/>
      <c r="E620" s="209"/>
      <c r="F620" s="69"/>
      <c r="G620" s="67"/>
      <c r="H620" s="67"/>
      <c r="I620" s="70"/>
    </row>
    <row r="621" spans="2:9" s="66" customFormat="1" ht="15" customHeight="1">
      <c r="B621" s="65"/>
      <c r="D621" s="67"/>
      <c r="E621" s="209"/>
      <c r="F621" s="69"/>
      <c r="G621" s="67"/>
      <c r="H621" s="67"/>
      <c r="I621" s="70"/>
    </row>
    <row r="622" spans="2:9" s="66" customFormat="1" ht="15" customHeight="1">
      <c r="B622" s="65"/>
      <c r="D622" s="67"/>
      <c r="E622" s="209"/>
      <c r="F622" s="69"/>
      <c r="G622" s="67"/>
      <c r="H622" s="67"/>
      <c r="I622" s="70"/>
    </row>
    <row r="623" spans="2:9" s="66" customFormat="1" ht="15" customHeight="1">
      <c r="B623" s="65"/>
      <c r="D623" s="67"/>
      <c r="E623" s="209"/>
      <c r="F623" s="69"/>
      <c r="G623" s="67"/>
      <c r="H623" s="67"/>
      <c r="I623" s="70"/>
    </row>
    <row r="624" spans="2:9" s="66" customFormat="1" ht="15" customHeight="1">
      <c r="B624" s="65"/>
      <c r="D624" s="67"/>
      <c r="E624" s="209"/>
      <c r="F624" s="69"/>
      <c r="G624" s="67"/>
      <c r="H624" s="67"/>
      <c r="I624" s="70"/>
    </row>
    <row r="625" spans="2:9" s="66" customFormat="1" ht="15" customHeight="1">
      <c r="B625" s="65"/>
      <c r="D625" s="67"/>
      <c r="E625" s="209"/>
      <c r="F625" s="69"/>
      <c r="G625" s="67"/>
      <c r="H625" s="67"/>
      <c r="I625" s="70"/>
    </row>
    <row r="626" spans="2:9" s="66" customFormat="1" ht="15" customHeight="1">
      <c r="B626" s="65"/>
      <c r="D626" s="67"/>
      <c r="E626" s="209"/>
      <c r="F626" s="69"/>
      <c r="G626" s="67"/>
      <c r="H626" s="67"/>
      <c r="I626" s="70"/>
    </row>
    <row r="627" spans="2:9" s="66" customFormat="1" ht="15" customHeight="1">
      <c r="B627" s="65"/>
      <c r="D627" s="67"/>
      <c r="E627" s="209"/>
      <c r="F627" s="69"/>
      <c r="G627" s="67"/>
      <c r="H627" s="67"/>
      <c r="I627" s="70"/>
    </row>
    <row r="628" spans="2:9" s="66" customFormat="1" ht="15" customHeight="1">
      <c r="B628" s="65"/>
      <c r="D628" s="67"/>
      <c r="E628" s="209"/>
      <c r="F628" s="69"/>
      <c r="G628" s="67"/>
      <c r="H628" s="67"/>
      <c r="I628" s="70"/>
    </row>
    <row r="629" spans="2:9" s="66" customFormat="1" ht="15" customHeight="1">
      <c r="B629" s="65"/>
      <c r="D629" s="67"/>
      <c r="E629" s="209"/>
      <c r="F629" s="69"/>
      <c r="G629" s="67"/>
      <c r="H629" s="67"/>
      <c r="I629" s="70"/>
    </row>
    <row r="630" spans="2:9" s="66" customFormat="1" ht="15" customHeight="1">
      <c r="B630" s="65"/>
      <c r="D630" s="67"/>
      <c r="E630" s="209"/>
      <c r="F630" s="69"/>
      <c r="G630" s="67"/>
      <c r="H630" s="67"/>
      <c r="I630" s="70"/>
    </row>
    <row r="631" spans="2:9" s="66" customFormat="1" ht="15" customHeight="1">
      <c r="B631" s="65"/>
      <c r="D631" s="67"/>
      <c r="E631" s="209"/>
      <c r="F631" s="69"/>
      <c r="G631" s="67"/>
      <c r="H631" s="67"/>
      <c r="I631" s="70"/>
    </row>
    <row r="632" spans="2:9" s="66" customFormat="1" ht="15" customHeight="1">
      <c r="B632" s="65"/>
      <c r="D632" s="67"/>
      <c r="E632" s="209"/>
      <c r="F632" s="69"/>
      <c r="G632" s="67"/>
      <c r="H632" s="67"/>
      <c r="I632" s="70"/>
    </row>
    <row r="633" spans="2:9" s="66" customFormat="1" ht="15" customHeight="1">
      <c r="B633" s="65"/>
      <c r="D633" s="67"/>
      <c r="E633" s="209"/>
      <c r="F633" s="69"/>
      <c r="G633" s="67"/>
      <c r="H633" s="67"/>
      <c r="I633" s="70"/>
    </row>
    <row r="634" spans="2:9" s="66" customFormat="1" ht="15" customHeight="1">
      <c r="B634" s="65"/>
      <c r="D634" s="67"/>
      <c r="E634" s="209"/>
      <c r="F634" s="69"/>
      <c r="G634" s="67"/>
      <c r="H634" s="67"/>
      <c r="I634" s="70"/>
    </row>
    <row r="635" spans="2:9" s="66" customFormat="1" ht="15" customHeight="1">
      <c r="B635" s="65"/>
      <c r="D635" s="67"/>
      <c r="E635" s="209"/>
      <c r="F635" s="69"/>
      <c r="G635" s="67"/>
      <c r="H635" s="67"/>
      <c r="I635" s="70"/>
    </row>
    <row r="636" spans="2:9" s="66" customFormat="1" ht="15" customHeight="1">
      <c r="B636" s="65"/>
      <c r="D636" s="67"/>
      <c r="E636" s="209"/>
      <c r="F636" s="69"/>
      <c r="G636" s="67"/>
      <c r="H636" s="67"/>
      <c r="I636" s="70"/>
    </row>
    <row r="637" spans="2:9" s="66" customFormat="1" ht="15" customHeight="1">
      <c r="B637" s="65"/>
      <c r="D637" s="67"/>
      <c r="E637" s="209"/>
      <c r="F637" s="69"/>
      <c r="G637" s="67"/>
      <c r="H637" s="67"/>
      <c r="I637" s="70"/>
    </row>
    <row r="638" spans="2:9" s="66" customFormat="1" ht="15" customHeight="1">
      <c r="B638" s="65"/>
      <c r="D638" s="67"/>
      <c r="E638" s="209"/>
      <c r="F638" s="69"/>
      <c r="G638" s="67"/>
      <c r="H638" s="67"/>
      <c r="I638" s="70"/>
    </row>
    <row r="639" spans="2:9" s="66" customFormat="1" ht="15" customHeight="1">
      <c r="B639" s="65"/>
      <c r="D639" s="67"/>
      <c r="E639" s="209"/>
      <c r="F639" s="69"/>
      <c r="G639" s="67"/>
      <c r="H639" s="67"/>
      <c r="I639" s="70"/>
    </row>
    <row r="640" spans="2:9" s="66" customFormat="1" ht="15" customHeight="1">
      <c r="B640" s="65"/>
      <c r="D640" s="67"/>
      <c r="E640" s="209"/>
      <c r="F640" s="69"/>
      <c r="G640" s="67"/>
      <c r="H640" s="67"/>
      <c r="I640" s="70"/>
    </row>
    <row r="641" spans="2:9" s="66" customFormat="1" ht="15" customHeight="1">
      <c r="B641" s="65"/>
      <c r="D641" s="67"/>
      <c r="E641" s="209"/>
      <c r="F641" s="69"/>
      <c r="G641" s="67"/>
      <c r="H641" s="67"/>
      <c r="I641" s="70"/>
    </row>
    <row r="642" spans="2:9" s="66" customFormat="1" ht="15" customHeight="1">
      <c r="B642" s="65"/>
      <c r="D642" s="67"/>
      <c r="E642" s="209"/>
      <c r="F642" s="69"/>
      <c r="G642" s="67"/>
      <c r="H642" s="67"/>
      <c r="I642" s="70"/>
    </row>
    <row r="643" spans="2:9" s="66" customFormat="1" ht="15" customHeight="1">
      <c r="B643" s="65"/>
      <c r="D643" s="67"/>
      <c r="E643" s="209"/>
      <c r="F643" s="69"/>
      <c r="G643" s="67"/>
      <c r="H643" s="67"/>
      <c r="I643" s="70"/>
    </row>
    <row r="644" spans="2:9" s="66" customFormat="1" ht="15" customHeight="1">
      <c r="B644" s="65"/>
      <c r="D644" s="67"/>
      <c r="E644" s="209"/>
      <c r="F644" s="69"/>
      <c r="G644" s="67"/>
      <c r="H644" s="67"/>
      <c r="I644" s="70"/>
    </row>
    <row r="645" spans="2:9" s="66" customFormat="1" ht="15" customHeight="1">
      <c r="B645" s="65"/>
      <c r="D645" s="67"/>
      <c r="E645" s="209"/>
      <c r="F645" s="69"/>
      <c r="G645" s="67"/>
      <c r="H645" s="67"/>
      <c r="I645" s="70"/>
    </row>
    <row r="646" spans="2:9" s="66" customFormat="1" ht="15" customHeight="1">
      <c r="B646" s="65"/>
      <c r="D646" s="67"/>
      <c r="E646" s="209"/>
      <c r="F646" s="69"/>
      <c r="G646" s="67"/>
      <c r="H646" s="67"/>
      <c r="I646" s="70"/>
    </row>
    <row r="647" spans="2:9" s="66" customFormat="1" ht="15" customHeight="1">
      <c r="B647" s="65"/>
      <c r="D647" s="67"/>
      <c r="E647" s="209"/>
      <c r="F647" s="69"/>
      <c r="G647" s="67"/>
      <c r="H647" s="67"/>
      <c r="I647" s="70"/>
    </row>
    <row r="648" spans="2:9" s="66" customFormat="1" ht="15" customHeight="1">
      <c r="B648" s="65"/>
      <c r="D648" s="67"/>
      <c r="E648" s="209"/>
      <c r="F648" s="69"/>
      <c r="G648" s="67"/>
      <c r="H648" s="67"/>
      <c r="I648" s="70"/>
    </row>
    <row r="649" spans="2:9" s="66" customFormat="1" ht="15" customHeight="1">
      <c r="B649" s="65"/>
      <c r="D649" s="67"/>
      <c r="E649" s="209"/>
      <c r="F649" s="69"/>
      <c r="G649" s="67"/>
      <c r="H649" s="67"/>
      <c r="I649" s="70"/>
    </row>
    <row r="650" spans="2:9" s="66" customFormat="1" ht="15" customHeight="1">
      <c r="B650" s="65"/>
      <c r="D650" s="67"/>
      <c r="E650" s="209"/>
      <c r="F650" s="69"/>
      <c r="G650" s="67"/>
      <c r="H650" s="67"/>
      <c r="I650" s="70"/>
    </row>
    <row r="651" spans="2:9" s="66" customFormat="1" ht="15" customHeight="1">
      <c r="B651" s="65"/>
      <c r="D651" s="67"/>
      <c r="E651" s="209"/>
      <c r="F651" s="69"/>
      <c r="G651" s="67"/>
      <c r="H651" s="67"/>
      <c r="I651" s="70"/>
    </row>
    <row r="652" spans="2:9" s="66" customFormat="1" ht="15" customHeight="1">
      <c r="B652" s="65"/>
      <c r="D652" s="67"/>
      <c r="E652" s="209"/>
      <c r="F652" s="69"/>
      <c r="G652" s="67"/>
      <c r="H652" s="67"/>
      <c r="I652" s="70"/>
    </row>
    <row r="653" spans="2:9" s="66" customFormat="1" ht="15" customHeight="1">
      <c r="B653" s="65"/>
      <c r="D653" s="67"/>
      <c r="E653" s="209"/>
      <c r="F653" s="69"/>
      <c r="G653" s="67"/>
      <c r="H653" s="67"/>
      <c r="I653" s="70"/>
    </row>
    <row r="654" spans="2:9" s="66" customFormat="1" ht="15" customHeight="1">
      <c r="B654" s="65"/>
      <c r="D654" s="67"/>
      <c r="E654" s="209"/>
      <c r="F654" s="69"/>
      <c r="G654" s="67"/>
      <c r="H654" s="67"/>
      <c r="I654" s="70"/>
    </row>
    <row r="655" spans="2:9" s="66" customFormat="1" ht="15" customHeight="1">
      <c r="B655" s="65"/>
      <c r="D655" s="67"/>
      <c r="E655" s="209"/>
      <c r="F655" s="69"/>
      <c r="G655" s="67"/>
      <c r="H655" s="67"/>
      <c r="I655" s="70"/>
    </row>
    <row r="656" spans="2:9" s="66" customFormat="1" ht="15" customHeight="1">
      <c r="B656" s="65"/>
      <c r="D656" s="67"/>
      <c r="E656" s="209"/>
      <c r="F656" s="69"/>
      <c r="G656" s="67"/>
      <c r="H656" s="67"/>
      <c r="I656" s="70"/>
    </row>
    <row r="657" spans="2:9" s="66" customFormat="1" ht="15" customHeight="1">
      <c r="B657" s="65"/>
      <c r="D657" s="67"/>
      <c r="E657" s="209"/>
      <c r="F657" s="69"/>
      <c r="G657" s="67"/>
      <c r="H657" s="67"/>
      <c r="I657" s="70"/>
    </row>
    <row r="658" spans="2:9" s="66" customFormat="1" ht="15" customHeight="1">
      <c r="B658" s="65"/>
      <c r="D658" s="67"/>
      <c r="E658" s="209"/>
      <c r="F658" s="69"/>
      <c r="G658" s="67"/>
      <c r="H658" s="67"/>
      <c r="I658" s="70"/>
    </row>
    <row r="659" spans="2:9" s="66" customFormat="1" ht="15" customHeight="1">
      <c r="B659" s="65"/>
      <c r="D659" s="67"/>
      <c r="E659" s="209"/>
      <c r="F659" s="69"/>
      <c r="G659" s="67"/>
      <c r="H659" s="67"/>
      <c r="I659" s="70"/>
    </row>
    <row r="660" spans="2:9" s="66" customFormat="1" ht="15" customHeight="1">
      <c r="B660" s="65"/>
      <c r="D660" s="67"/>
      <c r="E660" s="209"/>
      <c r="F660" s="69"/>
      <c r="G660" s="67"/>
      <c r="H660" s="67"/>
      <c r="I660" s="70"/>
    </row>
    <row r="661" spans="2:9" s="66" customFormat="1" ht="15" customHeight="1">
      <c r="B661" s="65"/>
      <c r="D661" s="67"/>
      <c r="E661" s="209"/>
      <c r="F661" s="69"/>
      <c r="G661" s="67"/>
      <c r="H661" s="67"/>
      <c r="I661" s="70"/>
    </row>
    <row r="662" spans="2:9" s="66" customFormat="1" ht="15" customHeight="1">
      <c r="B662" s="65"/>
      <c r="D662" s="67"/>
      <c r="E662" s="209"/>
      <c r="F662" s="69"/>
      <c r="G662" s="67"/>
      <c r="H662" s="67"/>
      <c r="I662" s="70"/>
    </row>
    <row r="663" spans="2:9" s="66" customFormat="1" ht="15" customHeight="1">
      <c r="B663" s="65"/>
      <c r="D663" s="67"/>
      <c r="E663" s="209"/>
      <c r="F663" s="69"/>
      <c r="G663" s="67"/>
      <c r="H663" s="67"/>
      <c r="I663" s="70"/>
    </row>
    <row r="664" spans="2:9" s="66" customFormat="1" ht="15" customHeight="1">
      <c r="B664" s="65"/>
      <c r="D664" s="67"/>
      <c r="E664" s="209"/>
      <c r="F664" s="69"/>
      <c r="G664" s="67"/>
      <c r="H664" s="67"/>
      <c r="I664" s="70"/>
    </row>
    <row r="665" spans="2:9" s="66" customFormat="1" ht="15" customHeight="1">
      <c r="B665" s="65"/>
      <c r="D665" s="67"/>
      <c r="E665" s="209"/>
      <c r="F665" s="69"/>
      <c r="G665" s="67"/>
      <c r="H665" s="67"/>
      <c r="I665" s="70"/>
    </row>
    <row r="666" spans="2:9" s="66" customFormat="1" ht="15" customHeight="1">
      <c r="B666" s="65"/>
      <c r="D666" s="67"/>
      <c r="E666" s="209"/>
      <c r="F666" s="69"/>
      <c r="G666" s="67"/>
      <c r="H666" s="67"/>
      <c r="I666" s="70"/>
    </row>
    <row r="667" spans="2:9" s="66" customFormat="1" ht="15" customHeight="1">
      <c r="B667" s="65"/>
      <c r="D667" s="67"/>
      <c r="E667" s="209"/>
      <c r="F667" s="69"/>
      <c r="G667" s="67"/>
      <c r="H667" s="67"/>
      <c r="I667" s="70"/>
    </row>
    <row r="668" spans="2:9" s="66" customFormat="1" ht="15" customHeight="1">
      <c r="B668" s="65"/>
      <c r="D668" s="67"/>
      <c r="E668" s="209"/>
      <c r="F668" s="69"/>
      <c r="G668" s="67"/>
      <c r="H668" s="67"/>
      <c r="I668" s="70"/>
    </row>
    <row r="669" spans="2:9" s="66" customFormat="1" ht="15" customHeight="1">
      <c r="B669" s="65"/>
      <c r="D669" s="67"/>
      <c r="E669" s="209"/>
      <c r="F669" s="69"/>
      <c r="G669" s="67"/>
      <c r="H669" s="67"/>
      <c r="I669" s="70"/>
    </row>
    <row r="670" spans="2:9" s="66" customFormat="1" ht="15" customHeight="1">
      <c r="B670" s="65"/>
      <c r="D670" s="67"/>
      <c r="E670" s="209"/>
      <c r="F670" s="69"/>
      <c r="G670" s="67"/>
      <c r="H670" s="67"/>
      <c r="I670" s="70"/>
    </row>
    <row r="671" spans="2:9" s="66" customFormat="1" ht="15" customHeight="1">
      <c r="B671" s="65"/>
      <c r="D671" s="67"/>
      <c r="E671" s="209"/>
      <c r="F671" s="69"/>
      <c r="G671" s="67"/>
      <c r="H671" s="67"/>
      <c r="I671" s="70"/>
    </row>
    <row r="672" spans="2:9" s="66" customFormat="1" ht="15" customHeight="1">
      <c r="B672" s="65"/>
      <c r="D672" s="67"/>
      <c r="E672" s="209"/>
      <c r="F672" s="69"/>
      <c r="G672" s="67"/>
      <c r="H672" s="67"/>
      <c r="I672" s="70"/>
    </row>
    <row r="673" spans="2:9" s="66" customFormat="1" ht="15" customHeight="1">
      <c r="B673" s="65"/>
      <c r="D673" s="67"/>
      <c r="E673" s="209"/>
      <c r="F673" s="69"/>
      <c r="G673" s="67"/>
      <c r="H673" s="67"/>
      <c r="I673" s="70"/>
    </row>
    <row r="674" spans="2:9" s="66" customFormat="1" ht="15" customHeight="1">
      <c r="B674" s="65"/>
      <c r="D674" s="67"/>
      <c r="E674" s="209"/>
      <c r="F674" s="69"/>
      <c r="G674" s="67"/>
      <c r="H674" s="67"/>
      <c r="I674" s="70"/>
    </row>
    <row r="675" spans="2:9" s="66" customFormat="1" ht="15" customHeight="1">
      <c r="B675" s="65"/>
      <c r="D675" s="67"/>
      <c r="E675" s="209"/>
      <c r="F675" s="69"/>
      <c r="G675" s="67"/>
      <c r="H675" s="67"/>
      <c r="I675" s="70"/>
    </row>
    <row r="676" spans="2:9" s="66" customFormat="1" ht="15" customHeight="1">
      <c r="B676" s="65"/>
      <c r="D676" s="67"/>
      <c r="E676" s="209"/>
      <c r="F676" s="69"/>
      <c r="G676" s="67"/>
      <c r="H676" s="67"/>
      <c r="I676" s="70"/>
    </row>
    <row r="677" spans="2:9" s="66" customFormat="1" ht="15" customHeight="1">
      <c r="B677" s="65"/>
      <c r="D677" s="67"/>
      <c r="E677" s="209"/>
      <c r="F677" s="69"/>
      <c r="G677" s="67"/>
      <c r="H677" s="67"/>
      <c r="I677" s="70"/>
    </row>
    <row r="678" spans="2:9" s="66" customFormat="1" ht="15" customHeight="1">
      <c r="B678" s="65"/>
      <c r="D678" s="67"/>
      <c r="E678" s="209"/>
      <c r="F678" s="69"/>
      <c r="G678" s="67"/>
      <c r="H678" s="67"/>
      <c r="I678" s="70"/>
    </row>
    <row r="679" spans="2:9" s="66" customFormat="1" ht="15" customHeight="1">
      <c r="B679" s="65"/>
      <c r="D679" s="67"/>
      <c r="E679" s="209"/>
      <c r="F679" s="69"/>
      <c r="G679" s="67"/>
      <c r="H679" s="67"/>
      <c r="I679" s="70"/>
    </row>
    <row r="680" spans="2:9" s="66" customFormat="1" ht="15" customHeight="1">
      <c r="B680" s="65"/>
      <c r="D680" s="67"/>
      <c r="E680" s="209"/>
      <c r="F680" s="69"/>
      <c r="G680" s="67"/>
      <c r="H680" s="67"/>
      <c r="I680" s="70"/>
    </row>
    <row r="681" spans="2:9" s="66" customFormat="1" ht="15" customHeight="1">
      <c r="B681" s="65"/>
      <c r="D681" s="67"/>
      <c r="E681" s="209"/>
      <c r="F681" s="69"/>
      <c r="G681" s="67"/>
      <c r="H681" s="67"/>
      <c r="I681" s="70"/>
    </row>
    <row r="682" spans="2:9" s="66" customFormat="1" ht="15" customHeight="1">
      <c r="B682" s="65"/>
      <c r="D682" s="67"/>
      <c r="E682" s="209"/>
      <c r="F682" s="69"/>
      <c r="G682" s="67"/>
      <c r="H682" s="67"/>
      <c r="I682" s="70"/>
    </row>
    <row r="683" spans="2:9" s="66" customFormat="1" ht="15" customHeight="1">
      <c r="B683" s="65"/>
      <c r="D683" s="67"/>
      <c r="E683" s="209"/>
      <c r="F683" s="69"/>
      <c r="G683" s="67"/>
      <c r="H683" s="67"/>
      <c r="I683" s="70"/>
    </row>
    <row r="684" spans="2:9" s="66" customFormat="1" ht="15" customHeight="1">
      <c r="B684" s="65"/>
      <c r="D684" s="67"/>
      <c r="E684" s="209"/>
      <c r="F684" s="69"/>
      <c r="G684" s="67"/>
      <c r="H684" s="67"/>
      <c r="I684" s="70"/>
    </row>
    <row r="685" spans="2:9" s="66" customFormat="1" ht="15" customHeight="1">
      <c r="B685" s="65"/>
      <c r="D685" s="67"/>
      <c r="E685" s="209"/>
      <c r="F685" s="69"/>
      <c r="G685" s="67"/>
      <c r="H685" s="67"/>
      <c r="I685" s="70"/>
    </row>
    <row r="686" spans="2:9" s="66" customFormat="1" ht="15" customHeight="1">
      <c r="B686" s="65"/>
      <c r="D686" s="67"/>
      <c r="E686" s="209"/>
      <c r="F686" s="69"/>
      <c r="G686" s="67"/>
      <c r="H686" s="67"/>
      <c r="I686" s="70"/>
    </row>
    <row r="687" spans="2:9" s="66" customFormat="1" ht="15" customHeight="1">
      <c r="B687" s="65"/>
      <c r="D687" s="67"/>
      <c r="E687" s="209"/>
      <c r="F687" s="69"/>
      <c r="G687" s="67"/>
      <c r="H687" s="67"/>
      <c r="I687" s="70"/>
    </row>
    <row r="688" spans="2:9" s="66" customFormat="1" ht="15" customHeight="1">
      <c r="B688" s="65"/>
      <c r="D688" s="67"/>
      <c r="E688" s="209"/>
      <c r="F688" s="69"/>
      <c r="G688" s="67"/>
      <c r="H688" s="67"/>
      <c r="I688" s="70"/>
    </row>
    <row r="689" spans="2:9" s="66" customFormat="1" ht="15" customHeight="1">
      <c r="B689" s="65"/>
      <c r="D689" s="67"/>
      <c r="E689" s="209"/>
      <c r="F689" s="69"/>
      <c r="G689" s="67"/>
      <c r="H689" s="67"/>
      <c r="I689" s="70"/>
    </row>
    <row r="690" spans="2:9" s="66" customFormat="1" ht="15" customHeight="1">
      <c r="B690" s="65"/>
      <c r="D690" s="67"/>
      <c r="E690" s="209"/>
      <c r="F690" s="69"/>
      <c r="G690" s="67"/>
      <c r="H690" s="67"/>
      <c r="I690" s="70"/>
    </row>
    <row r="691" spans="2:9" s="66" customFormat="1" ht="15" customHeight="1">
      <c r="B691" s="65"/>
      <c r="D691" s="67"/>
      <c r="E691" s="209"/>
      <c r="F691" s="69"/>
      <c r="G691" s="67"/>
      <c r="H691" s="67"/>
      <c r="I691" s="70"/>
    </row>
    <row r="692" spans="2:9" s="66" customFormat="1" ht="15" customHeight="1">
      <c r="B692" s="65"/>
      <c r="D692" s="67"/>
      <c r="E692" s="209"/>
      <c r="F692" s="69"/>
      <c r="G692" s="67"/>
      <c r="H692" s="67"/>
      <c r="I692" s="70"/>
    </row>
    <row r="693" spans="2:9" s="66" customFormat="1" ht="15" customHeight="1">
      <c r="B693" s="65"/>
      <c r="D693" s="67"/>
      <c r="E693" s="209"/>
      <c r="F693" s="69"/>
      <c r="G693" s="67"/>
      <c r="H693" s="67"/>
      <c r="I693" s="70"/>
    </row>
    <row r="694" spans="2:9" s="66" customFormat="1" ht="15" customHeight="1">
      <c r="B694" s="65"/>
      <c r="D694" s="67"/>
      <c r="E694" s="209"/>
      <c r="F694" s="69"/>
      <c r="G694" s="67"/>
      <c r="H694" s="67"/>
      <c r="I694" s="70"/>
    </row>
    <row r="695" spans="2:9" s="66" customFormat="1" ht="15" customHeight="1">
      <c r="B695" s="65"/>
      <c r="D695" s="67"/>
      <c r="E695" s="209"/>
      <c r="F695" s="69"/>
      <c r="G695" s="67"/>
      <c r="H695" s="67"/>
      <c r="I695" s="70"/>
    </row>
    <row r="696" spans="2:9" s="66" customFormat="1" ht="15" customHeight="1">
      <c r="B696" s="65"/>
      <c r="D696" s="67"/>
      <c r="E696" s="209"/>
      <c r="F696" s="69"/>
      <c r="G696" s="67"/>
      <c r="H696" s="67"/>
      <c r="I696" s="70"/>
    </row>
    <row r="697" spans="2:9" s="66" customFormat="1" ht="15" customHeight="1">
      <c r="B697" s="65"/>
      <c r="D697" s="67"/>
      <c r="E697" s="209"/>
      <c r="F697" s="69"/>
      <c r="G697" s="67"/>
      <c r="H697" s="67"/>
      <c r="I697" s="70"/>
    </row>
    <row r="698" spans="2:9" s="66" customFormat="1" ht="15" customHeight="1">
      <c r="B698" s="65"/>
      <c r="D698" s="67"/>
      <c r="E698" s="209"/>
      <c r="F698" s="69"/>
      <c r="G698" s="67"/>
      <c r="H698" s="67"/>
      <c r="I698" s="70"/>
    </row>
    <row r="699" spans="2:9" s="66" customFormat="1" ht="15" customHeight="1">
      <c r="B699" s="65"/>
      <c r="D699" s="67"/>
      <c r="E699" s="209"/>
      <c r="F699" s="69"/>
      <c r="G699" s="67"/>
      <c r="H699" s="67"/>
      <c r="I699" s="70"/>
    </row>
    <row r="700" spans="2:9" s="66" customFormat="1" ht="15" customHeight="1">
      <c r="B700" s="65"/>
      <c r="D700" s="67"/>
      <c r="E700" s="209"/>
      <c r="F700" s="69"/>
      <c r="G700" s="67"/>
      <c r="H700" s="67"/>
      <c r="I700" s="70"/>
    </row>
    <row r="701" spans="2:9" s="66" customFormat="1" ht="15" customHeight="1">
      <c r="B701" s="65"/>
      <c r="D701" s="67"/>
      <c r="E701" s="209"/>
      <c r="F701" s="69"/>
      <c r="G701" s="67"/>
      <c r="H701" s="67"/>
      <c r="I701" s="70"/>
    </row>
    <row r="702" spans="2:9" s="66" customFormat="1" ht="15" customHeight="1">
      <c r="B702" s="65"/>
      <c r="D702" s="67"/>
      <c r="E702" s="209"/>
      <c r="F702" s="69"/>
      <c r="G702" s="67"/>
      <c r="H702" s="67"/>
      <c r="I702" s="70"/>
    </row>
    <row r="703" spans="2:9" s="66" customFormat="1" ht="15" customHeight="1">
      <c r="B703" s="65"/>
      <c r="D703" s="67"/>
      <c r="E703" s="209"/>
      <c r="F703" s="69"/>
      <c r="G703" s="67"/>
      <c r="H703" s="67"/>
      <c r="I703" s="70"/>
    </row>
    <row r="704" spans="2:9" s="66" customFormat="1" ht="15" customHeight="1">
      <c r="B704" s="65"/>
      <c r="D704" s="67"/>
      <c r="E704" s="209"/>
      <c r="F704" s="69"/>
      <c r="G704" s="67"/>
      <c r="H704" s="67"/>
      <c r="I704" s="70"/>
    </row>
    <row r="705" spans="2:9" s="66" customFormat="1" ht="15" customHeight="1">
      <c r="B705" s="65"/>
      <c r="D705" s="67"/>
      <c r="E705" s="209"/>
      <c r="F705" s="69"/>
      <c r="G705" s="67"/>
      <c r="H705" s="67"/>
      <c r="I705" s="70"/>
    </row>
    <row r="706" spans="2:9" s="66" customFormat="1" ht="15" customHeight="1">
      <c r="B706" s="65"/>
      <c r="D706" s="67"/>
      <c r="E706" s="209"/>
      <c r="F706" s="69"/>
      <c r="G706" s="67"/>
      <c r="H706" s="67"/>
      <c r="I706" s="70"/>
    </row>
    <row r="707" spans="2:9" s="66" customFormat="1" ht="15" customHeight="1">
      <c r="B707" s="65"/>
      <c r="D707" s="67"/>
      <c r="E707" s="209"/>
      <c r="F707" s="69"/>
      <c r="G707" s="67"/>
      <c r="H707" s="67"/>
      <c r="I707" s="70"/>
    </row>
    <row r="708" spans="2:9" s="66" customFormat="1" ht="15" customHeight="1">
      <c r="B708" s="65"/>
      <c r="D708" s="67"/>
      <c r="E708" s="209"/>
      <c r="F708" s="69"/>
      <c r="G708" s="67"/>
      <c r="H708" s="67"/>
      <c r="I708" s="70"/>
    </row>
    <row r="709" spans="2:9" s="66" customFormat="1" ht="15" customHeight="1">
      <c r="B709" s="65"/>
      <c r="D709" s="67"/>
      <c r="E709" s="209"/>
      <c r="F709" s="69"/>
      <c r="G709" s="67"/>
      <c r="H709" s="67"/>
      <c r="I709" s="70"/>
    </row>
    <row r="710" spans="2:9" s="66" customFormat="1" ht="15" customHeight="1">
      <c r="B710" s="65"/>
      <c r="D710" s="67"/>
      <c r="E710" s="209"/>
      <c r="F710" s="69"/>
      <c r="G710" s="67"/>
      <c r="H710" s="67"/>
      <c r="I710" s="70"/>
    </row>
    <row r="711" spans="2:9" s="66" customFormat="1" ht="15" customHeight="1">
      <c r="B711" s="65"/>
      <c r="D711" s="67"/>
      <c r="E711" s="209"/>
      <c r="F711" s="69"/>
      <c r="G711" s="67"/>
      <c r="H711" s="67"/>
      <c r="I711" s="70"/>
    </row>
    <row r="712" spans="2:9" s="66" customFormat="1" ht="15" customHeight="1">
      <c r="B712" s="65"/>
      <c r="D712" s="67"/>
      <c r="E712" s="209"/>
      <c r="F712" s="69"/>
      <c r="G712" s="67"/>
      <c r="H712" s="67"/>
      <c r="I712" s="70"/>
    </row>
    <row r="713" spans="2:9" s="66" customFormat="1" ht="15" customHeight="1">
      <c r="B713" s="65"/>
      <c r="D713" s="67"/>
      <c r="E713" s="209"/>
      <c r="F713" s="69"/>
      <c r="G713" s="67"/>
      <c r="H713" s="67"/>
      <c r="I713" s="70"/>
    </row>
    <row r="714" spans="2:9" s="66" customFormat="1" ht="15" customHeight="1">
      <c r="B714" s="65"/>
      <c r="D714" s="67"/>
      <c r="E714" s="209"/>
      <c r="F714" s="69"/>
      <c r="G714" s="67"/>
      <c r="H714" s="67"/>
      <c r="I714" s="70"/>
    </row>
    <row r="715" spans="2:9" s="66" customFormat="1" ht="15" customHeight="1">
      <c r="B715" s="65"/>
      <c r="D715" s="67"/>
      <c r="E715" s="209"/>
      <c r="F715" s="69"/>
      <c r="G715" s="67"/>
      <c r="H715" s="67"/>
      <c r="I715" s="70"/>
    </row>
    <row r="716" spans="2:9" s="66" customFormat="1" ht="15" customHeight="1">
      <c r="B716" s="65"/>
      <c r="D716" s="67"/>
      <c r="E716" s="209"/>
      <c r="F716" s="69"/>
      <c r="G716" s="67"/>
      <c r="H716" s="67"/>
      <c r="I716" s="70"/>
    </row>
    <row r="717" spans="2:9" s="66" customFormat="1" ht="15" customHeight="1">
      <c r="B717" s="65"/>
      <c r="D717" s="67"/>
      <c r="E717" s="209"/>
      <c r="F717" s="69"/>
      <c r="G717" s="67"/>
      <c r="H717" s="67"/>
      <c r="I717" s="70"/>
    </row>
    <row r="718" spans="2:9" s="66" customFormat="1" ht="15" customHeight="1">
      <c r="B718" s="65"/>
      <c r="D718" s="67"/>
      <c r="E718" s="209"/>
      <c r="F718" s="69"/>
      <c r="G718" s="67"/>
      <c r="H718" s="67"/>
      <c r="I718" s="70"/>
    </row>
    <row r="719" spans="2:9" s="66" customFormat="1" ht="15" customHeight="1">
      <c r="B719" s="65"/>
      <c r="D719" s="67"/>
      <c r="E719" s="209"/>
      <c r="F719" s="69"/>
      <c r="G719" s="67"/>
      <c r="H719" s="67"/>
      <c r="I719" s="70"/>
    </row>
    <row r="720" spans="2:9" s="66" customFormat="1" ht="15" customHeight="1">
      <c r="B720" s="65"/>
      <c r="D720" s="67"/>
      <c r="E720" s="209"/>
      <c r="F720" s="69"/>
      <c r="G720" s="67"/>
      <c r="H720" s="67"/>
      <c r="I720" s="70"/>
    </row>
    <row r="721" spans="2:9" s="66" customFormat="1" ht="15" customHeight="1">
      <c r="B721" s="65"/>
      <c r="D721" s="67"/>
      <c r="E721" s="209"/>
      <c r="F721" s="69"/>
      <c r="G721" s="67"/>
      <c r="H721" s="67"/>
      <c r="I721" s="70"/>
    </row>
    <row r="722" spans="2:9" s="66" customFormat="1" ht="15" customHeight="1">
      <c r="B722" s="65"/>
      <c r="D722" s="67"/>
      <c r="E722" s="209"/>
      <c r="F722" s="69"/>
      <c r="G722" s="67"/>
      <c r="H722" s="67"/>
      <c r="I722" s="70"/>
    </row>
    <row r="723" spans="2:9" s="66" customFormat="1" ht="15" customHeight="1">
      <c r="B723" s="65"/>
      <c r="D723" s="67"/>
      <c r="E723" s="209"/>
      <c r="F723" s="69"/>
      <c r="G723" s="67"/>
      <c r="H723" s="67"/>
      <c r="I723" s="70"/>
    </row>
    <row r="724" spans="2:9" s="66" customFormat="1" ht="15" customHeight="1">
      <c r="B724" s="65"/>
      <c r="D724" s="67"/>
      <c r="E724" s="209"/>
      <c r="F724" s="69"/>
      <c r="G724" s="67"/>
      <c r="H724" s="67"/>
      <c r="I724" s="70"/>
    </row>
    <row r="725" spans="2:9" s="66" customFormat="1" ht="15" customHeight="1">
      <c r="B725" s="65"/>
      <c r="D725" s="67"/>
      <c r="E725" s="209"/>
      <c r="F725" s="69"/>
      <c r="G725" s="67"/>
      <c r="H725" s="67"/>
      <c r="I725" s="70"/>
    </row>
    <row r="726" spans="2:9" s="66" customFormat="1" ht="15" customHeight="1">
      <c r="B726" s="65"/>
      <c r="D726" s="67"/>
      <c r="E726" s="209"/>
      <c r="F726" s="69"/>
      <c r="G726" s="67"/>
      <c r="H726" s="67"/>
      <c r="I726" s="70"/>
    </row>
    <row r="727" spans="2:9" s="66" customFormat="1" ht="15" customHeight="1">
      <c r="B727" s="65"/>
      <c r="D727" s="67"/>
      <c r="E727" s="209"/>
      <c r="F727" s="69"/>
      <c r="G727" s="67"/>
      <c r="H727" s="67"/>
      <c r="I727" s="70"/>
    </row>
    <row r="728" spans="2:9" s="66" customFormat="1" ht="15" customHeight="1">
      <c r="B728" s="65"/>
      <c r="D728" s="67"/>
      <c r="E728" s="209"/>
      <c r="F728" s="69"/>
      <c r="G728" s="67"/>
      <c r="H728" s="67"/>
      <c r="I728" s="70"/>
    </row>
    <row r="729" spans="2:9" s="66" customFormat="1" ht="15" customHeight="1">
      <c r="B729" s="65"/>
      <c r="D729" s="67"/>
      <c r="E729" s="209"/>
      <c r="F729" s="69"/>
      <c r="G729" s="67"/>
      <c r="H729" s="67"/>
      <c r="I729" s="70"/>
    </row>
    <row r="730" spans="2:9" s="66" customFormat="1" ht="15" customHeight="1">
      <c r="B730" s="65"/>
      <c r="D730" s="67"/>
      <c r="E730" s="209"/>
      <c r="F730" s="69"/>
      <c r="G730" s="67"/>
      <c r="H730" s="67"/>
      <c r="I730" s="70"/>
    </row>
    <row r="731" spans="2:9" s="66" customFormat="1" ht="15" customHeight="1">
      <c r="B731" s="65"/>
      <c r="D731" s="67"/>
      <c r="E731" s="209"/>
      <c r="F731" s="69"/>
      <c r="G731" s="67"/>
      <c r="H731" s="67"/>
      <c r="I731" s="70"/>
    </row>
    <row r="732" spans="2:9" s="66" customFormat="1" ht="15" customHeight="1">
      <c r="B732" s="65"/>
      <c r="D732" s="67"/>
      <c r="E732" s="209"/>
      <c r="F732" s="69"/>
      <c r="G732" s="67"/>
      <c r="H732" s="67"/>
      <c r="I732" s="70"/>
    </row>
    <row r="733" spans="2:9" s="66" customFormat="1" ht="15" customHeight="1">
      <c r="B733" s="65"/>
      <c r="D733" s="67"/>
      <c r="E733" s="209"/>
      <c r="F733" s="69"/>
      <c r="G733" s="67"/>
      <c r="H733" s="67"/>
      <c r="I733" s="70"/>
    </row>
    <row r="734" spans="2:9" s="66" customFormat="1" ht="15" customHeight="1">
      <c r="B734" s="65"/>
      <c r="D734" s="67"/>
      <c r="E734" s="209"/>
      <c r="F734" s="69"/>
      <c r="G734" s="67"/>
      <c r="H734" s="67"/>
      <c r="I734" s="70"/>
    </row>
    <row r="735" spans="2:9" s="66" customFormat="1" ht="15" customHeight="1">
      <c r="B735" s="65"/>
      <c r="D735" s="67"/>
      <c r="E735" s="209"/>
      <c r="F735" s="69"/>
      <c r="G735" s="67"/>
      <c r="H735" s="67"/>
      <c r="I735" s="70"/>
    </row>
    <row r="736" spans="2:9" s="66" customFormat="1" ht="15" customHeight="1">
      <c r="B736" s="65"/>
      <c r="D736" s="67"/>
      <c r="E736" s="209"/>
      <c r="F736" s="69"/>
      <c r="G736" s="67"/>
      <c r="H736" s="67"/>
      <c r="I736" s="70"/>
    </row>
    <row r="737" spans="2:9" s="66" customFormat="1" ht="15" customHeight="1">
      <c r="B737" s="65"/>
      <c r="D737" s="67"/>
      <c r="E737" s="209"/>
      <c r="F737" s="69"/>
      <c r="G737" s="67"/>
      <c r="H737" s="67"/>
      <c r="I737" s="70"/>
    </row>
    <row r="738" spans="2:9" s="66" customFormat="1" ht="15" customHeight="1">
      <c r="B738" s="65"/>
      <c r="D738" s="67"/>
      <c r="E738" s="209"/>
      <c r="F738" s="69"/>
      <c r="G738" s="67"/>
      <c r="H738" s="67"/>
      <c r="I738" s="70"/>
    </row>
    <row r="739" spans="2:9" s="66" customFormat="1" ht="15" customHeight="1">
      <c r="B739" s="65"/>
      <c r="D739" s="67"/>
      <c r="E739" s="209"/>
      <c r="F739" s="69"/>
      <c r="G739" s="67"/>
      <c r="H739" s="67"/>
      <c r="I739" s="70"/>
    </row>
    <row r="740" spans="2:9" s="66" customFormat="1" ht="15" customHeight="1">
      <c r="B740" s="65"/>
      <c r="D740" s="67"/>
      <c r="E740" s="209"/>
      <c r="F740" s="69"/>
      <c r="G740" s="67"/>
      <c r="H740" s="67"/>
      <c r="I740" s="70"/>
    </row>
    <row r="741" spans="2:9" s="66" customFormat="1" ht="15" customHeight="1">
      <c r="B741" s="65"/>
      <c r="D741" s="67"/>
      <c r="E741" s="209"/>
      <c r="F741" s="69"/>
      <c r="G741" s="67"/>
      <c r="H741" s="67"/>
      <c r="I741" s="70"/>
    </row>
    <row r="742" spans="2:9" s="66" customFormat="1" ht="15" customHeight="1">
      <c r="B742" s="65"/>
      <c r="D742" s="67"/>
      <c r="E742" s="209"/>
      <c r="F742" s="69"/>
      <c r="G742" s="67"/>
      <c r="H742" s="67"/>
      <c r="I742" s="70"/>
    </row>
    <row r="743" spans="2:9" s="66" customFormat="1" ht="15" customHeight="1">
      <c r="B743" s="65"/>
      <c r="D743" s="67"/>
      <c r="E743" s="209"/>
      <c r="F743" s="69"/>
      <c r="G743" s="67"/>
      <c r="H743" s="67"/>
      <c r="I743" s="70"/>
    </row>
    <row r="744" spans="2:9" s="66" customFormat="1" ht="15" customHeight="1">
      <c r="B744" s="65"/>
      <c r="D744" s="67"/>
      <c r="E744" s="209"/>
      <c r="F744" s="69"/>
      <c r="G744" s="67"/>
      <c r="H744" s="67"/>
      <c r="I744" s="70"/>
    </row>
    <row r="745" spans="2:9" s="66" customFormat="1" ht="15" customHeight="1">
      <c r="B745" s="65"/>
      <c r="D745" s="67"/>
      <c r="E745" s="209"/>
      <c r="F745" s="69"/>
      <c r="G745" s="67"/>
      <c r="H745" s="67"/>
      <c r="I745" s="70"/>
    </row>
    <row r="746" spans="2:9" s="66" customFormat="1" ht="15" customHeight="1">
      <c r="B746" s="65"/>
      <c r="D746" s="67"/>
      <c r="E746" s="209"/>
      <c r="F746" s="69"/>
      <c r="G746" s="67"/>
      <c r="H746" s="67"/>
      <c r="I746" s="70"/>
    </row>
    <row r="747" spans="2:9" s="66" customFormat="1" ht="15" customHeight="1">
      <c r="B747" s="65"/>
      <c r="D747" s="67"/>
      <c r="E747" s="209"/>
      <c r="F747" s="69"/>
      <c r="G747" s="67"/>
      <c r="H747" s="67"/>
      <c r="I747" s="70"/>
    </row>
    <row r="748" spans="2:9" s="66" customFormat="1" ht="15" customHeight="1">
      <c r="B748" s="65"/>
      <c r="D748" s="67"/>
      <c r="E748" s="209"/>
      <c r="F748" s="69"/>
      <c r="G748" s="67"/>
      <c r="H748" s="67"/>
      <c r="I748" s="70"/>
    </row>
    <row r="749" spans="2:9" s="66" customFormat="1" ht="15" customHeight="1">
      <c r="B749" s="65"/>
      <c r="D749" s="67"/>
      <c r="E749" s="209"/>
      <c r="F749" s="69"/>
      <c r="G749" s="67"/>
      <c r="H749" s="67"/>
      <c r="I749" s="70"/>
    </row>
    <row r="750" spans="2:9" s="66" customFormat="1" ht="15" customHeight="1">
      <c r="B750" s="65"/>
      <c r="D750" s="67"/>
      <c r="E750" s="209"/>
      <c r="F750" s="69"/>
      <c r="G750" s="67"/>
      <c r="H750" s="67"/>
      <c r="I750" s="70"/>
    </row>
    <row r="751" spans="2:9" s="66" customFormat="1" ht="15" customHeight="1">
      <c r="B751" s="65"/>
      <c r="D751" s="67"/>
      <c r="E751" s="209"/>
      <c r="F751" s="69"/>
      <c r="G751" s="67"/>
      <c r="H751" s="67"/>
      <c r="I751" s="70"/>
    </row>
    <row r="752" spans="2:9" s="66" customFormat="1" ht="15" customHeight="1">
      <c r="B752" s="65"/>
      <c r="D752" s="67"/>
      <c r="E752" s="209"/>
      <c r="F752" s="69"/>
      <c r="G752" s="67"/>
      <c r="H752" s="67"/>
      <c r="I752" s="70"/>
    </row>
    <row r="753" spans="2:9" s="66" customFormat="1" ht="15" customHeight="1">
      <c r="B753" s="65"/>
      <c r="D753" s="67"/>
      <c r="E753" s="209"/>
      <c r="F753" s="69"/>
      <c r="G753" s="67"/>
      <c r="H753" s="67"/>
      <c r="I753" s="70"/>
    </row>
    <row r="754" spans="2:9" s="66" customFormat="1" ht="15" customHeight="1">
      <c r="B754" s="65"/>
      <c r="D754" s="67"/>
      <c r="E754" s="209"/>
      <c r="F754" s="69"/>
      <c r="G754" s="67"/>
      <c r="H754" s="67"/>
      <c r="I754" s="70"/>
    </row>
    <row r="755" spans="2:9" s="66" customFormat="1" ht="15" customHeight="1">
      <c r="B755" s="65"/>
      <c r="D755" s="67"/>
      <c r="E755" s="209"/>
      <c r="F755" s="69"/>
      <c r="G755" s="67"/>
      <c r="H755" s="67"/>
      <c r="I755" s="70"/>
    </row>
    <row r="756" spans="2:9" s="66" customFormat="1" ht="15" customHeight="1">
      <c r="B756" s="65"/>
      <c r="D756" s="67"/>
      <c r="E756" s="209"/>
      <c r="F756" s="69"/>
      <c r="G756" s="67"/>
      <c r="H756" s="67"/>
      <c r="I756" s="70"/>
    </row>
    <row r="757" spans="2:9" s="66" customFormat="1" ht="15" customHeight="1">
      <c r="B757" s="65"/>
      <c r="D757" s="67"/>
      <c r="E757" s="209"/>
      <c r="F757" s="69"/>
      <c r="G757" s="67"/>
      <c r="H757" s="67"/>
      <c r="I757" s="70"/>
    </row>
    <row r="758" spans="2:9" s="66" customFormat="1" ht="15" customHeight="1">
      <c r="B758" s="65"/>
      <c r="D758" s="67"/>
      <c r="E758" s="209"/>
      <c r="F758" s="69"/>
      <c r="G758" s="67"/>
      <c r="H758" s="67"/>
      <c r="I758" s="70"/>
    </row>
    <row r="759" spans="2:9" s="66" customFormat="1" ht="15" customHeight="1">
      <c r="B759" s="65"/>
      <c r="D759" s="67"/>
      <c r="E759" s="209"/>
      <c r="F759" s="69"/>
      <c r="G759" s="67"/>
      <c r="H759" s="67"/>
      <c r="I759" s="70"/>
    </row>
    <row r="760" spans="2:9" s="66" customFormat="1" ht="15" customHeight="1">
      <c r="B760" s="65"/>
      <c r="D760" s="67"/>
      <c r="E760" s="209"/>
      <c r="F760" s="69"/>
      <c r="G760" s="67"/>
      <c r="H760" s="67"/>
      <c r="I760" s="70"/>
    </row>
    <row r="761" spans="2:9" s="66" customFormat="1" ht="15" customHeight="1">
      <c r="B761" s="65"/>
      <c r="D761" s="67"/>
      <c r="E761" s="209"/>
      <c r="F761" s="69"/>
      <c r="G761" s="67"/>
      <c r="H761" s="67"/>
      <c r="I761" s="70"/>
    </row>
    <row r="762" spans="2:9" s="66" customFormat="1" ht="15" customHeight="1">
      <c r="B762" s="65"/>
      <c r="D762" s="67"/>
      <c r="E762" s="209"/>
      <c r="F762" s="69"/>
      <c r="G762" s="67"/>
      <c r="H762" s="67"/>
      <c r="I762" s="70"/>
    </row>
    <row r="763" spans="2:9" s="66" customFormat="1" ht="15" customHeight="1">
      <c r="B763" s="65"/>
      <c r="D763" s="67"/>
      <c r="E763" s="209"/>
      <c r="F763" s="69"/>
      <c r="G763" s="67"/>
      <c r="H763" s="67"/>
      <c r="I763" s="70"/>
    </row>
    <row r="764" spans="2:9" s="66" customFormat="1" ht="15" customHeight="1">
      <c r="B764" s="65"/>
      <c r="D764" s="67"/>
      <c r="E764" s="209"/>
      <c r="F764" s="69"/>
      <c r="G764" s="67"/>
      <c r="H764" s="67"/>
      <c r="I764" s="70"/>
    </row>
    <row r="765" spans="2:9" s="66" customFormat="1" ht="15" customHeight="1">
      <c r="B765" s="65"/>
      <c r="D765" s="67"/>
      <c r="E765" s="209"/>
      <c r="F765" s="69"/>
      <c r="G765" s="67"/>
      <c r="H765" s="67"/>
      <c r="I765" s="70"/>
    </row>
    <row r="766" spans="2:9" s="66" customFormat="1" ht="15" customHeight="1">
      <c r="B766" s="65"/>
      <c r="D766" s="67"/>
      <c r="E766" s="209"/>
      <c r="F766" s="69"/>
      <c r="G766" s="67"/>
      <c r="H766" s="67"/>
      <c r="I766" s="70"/>
    </row>
    <row r="767" spans="2:9" s="66" customFormat="1" ht="15" customHeight="1">
      <c r="B767" s="65"/>
      <c r="D767" s="67"/>
      <c r="E767" s="209"/>
      <c r="F767" s="69"/>
      <c r="G767" s="67"/>
      <c r="H767" s="67"/>
      <c r="I767" s="70"/>
    </row>
    <row r="768" spans="2:9" s="66" customFormat="1" ht="15" customHeight="1">
      <c r="B768" s="65"/>
      <c r="D768" s="67"/>
      <c r="E768" s="209"/>
      <c r="F768" s="69"/>
      <c r="G768" s="67"/>
      <c r="H768" s="67"/>
      <c r="I768" s="70"/>
    </row>
    <row r="769" spans="2:9" s="66" customFormat="1" ht="15" customHeight="1">
      <c r="B769" s="65"/>
      <c r="D769" s="67"/>
      <c r="E769" s="209"/>
      <c r="F769" s="69"/>
      <c r="G769" s="67"/>
      <c r="H769" s="67"/>
      <c r="I769" s="70"/>
    </row>
    <row r="770" spans="2:9" s="66" customFormat="1" ht="15" customHeight="1">
      <c r="B770" s="65"/>
      <c r="D770" s="67"/>
      <c r="E770" s="209"/>
      <c r="F770" s="69"/>
      <c r="G770" s="67"/>
      <c r="H770" s="67"/>
      <c r="I770" s="70"/>
    </row>
    <row r="771" spans="2:9" s="66" customFormat="1" ht="15" customHeight="1">
      <c r="B771" s="65"/>
      <c r="D771" s="67"/>
      <c r="E771" s="209"/>
      <c r="F771" s="69"/>
      <c r="G771" s="67"/>
      <c r="H771" s="67"/>
      <c r="I771" s="70"/>
    </row>
    <row r="772" spans="2:9" s="66" customFormat="1" ht="15" customHeight="1">
      <c r="B772" s="65"/>
      <c r="D772" s="67"/>
      <c r="E772" s="209"/>
      <c r="F772" s="69"/>
      <c r="G772" s="67"/>
      <c r="H772" s="67"/>
      <c r="I772" s="70"/>
    </row>
    <row r="773" spans="2:9" s="66" customFormat="1" ht="15" customHeight="1">
      <c r="B773" s="65"/>
      <c r="D773" s="67"/>
      <c r="E773" s="209"/>
      <c r="F773" s="69"/>
      <c r="G773" s="67"/>
      <c r="H773" s="67"/>
      <c r="I773" s="70"/>
    </row>
    <row r="774" spans="2:9" s="66" customFormat="1" ht="15" customHeight="1">
      <c r="B774" s="65"/>
      <c r="D774" s="67"/>
      <c r="E774" s="209"/>
      <c r="F774" s="69"/>
      <c r="G774" s="67"/>
      <c r="H774" s="67"/>
      <c r="I774" s="70"/>
    </row>
    <row r="775" spans="2:9" s="66" customFormat="1" ht="15" customHeight="1">
      <c r="B775" s="65"/>
      <c r="D775" s="67"/>
      <c r="E775" s="209"/>
      <c r="F775" s="69"/>
      <c r="G775" s="67"/>
      <c r="H775" s="67"/>
      <c r="I775" s="70"/>
    </row>
    <row r="776" spans="2:9" s="66" customFormat="1" ht="15" customHeight="1">
      <c r="B776" s="65"/>
      <c r="D776" s="67"/>
      <c r="E776" s="209"/>
      <c r="F776" s="69"/>
      <c r="G776" s="67"/>
      <c r="H776" s="67"/>
      <c r="I776" s="70"/>
    </row>
    <row r="777" spans="2:9" s="66" customFormat="1" ht="15" customHeight="1">
      <c r="B777" s="65"/>
      <c r="D777" s="67"/>
      <c r="E777" s="209"/>
      <c r="F777" s="69"/>
      <c r="G777" s="67"/>
      <c r="H777" s="67"/>
      <c r="I777" s="70"/>
    </row>
    <row r="778" spans="2:9" s="66" customFormat="1" ht="15" customHeight="1">
      <c r="B778" s="65"/>
      <c r="D778" s="67"/>
      <c r="E778" s="209"/>
      <c r="F778" s="69"/>
      <c r="G778" s="67"/>
      <c r="H778" s="67"/>
      <c r="I778" s="70"/>
    </row>
    <row r="779" spans="2:9" s="66" customFormat="1" ht="15" customHeight="1">
      <c r="B779" s="65"/>
      <c r="D779" s="67"/>
      <c r="E779" s="209"/>
      <c r="F779" s="69"/>
      <c r="G779" s="67"/>
      <c r="H779" s="67"/>
      <c r="I779" s="70"/>
    </row>
    <row r="780" spans="2:9" s="66" customFormat="1" ht="15" customHeight="1">
      <c r="B780" s="65"/>
      <c r="D780" s="67"/>
      <c r="E780" s="209"/>
      <c r="F780" s="69"/>
      <c r="G780" s="67"/>
      <c r="H780" s="67"/>
      <c r="I780" s="70"/>
    </row>
    <row r="781" spans="2:9" s="66" customFormat="1" ht="15" customHeight="1">
      <c r="B781" s="65"/>
      <c r="D781" s="67"/>
      <c r="E781" s="209"/>
      <c r="F781" s="69"/>
      <c r="G781" s="67"/>
      <c r="H781" s="67"/>
      <c r="I781" s="70"/>
    </row>
    <row r="782" spans="2:9" s="66" customFormat="1" ht="15" customHeight="1">
      <c r="B782" s="65"/>
      <c r="D782" s="67"/>
      <c r="E782" s="209"/>
      <c r="F782" s="69"/>
      <c r="G782" s="67"/>
      <c r="H782" s="67"/>
      <c r="I782" s="70"/>
    </row>
    <row r="783" spans="2:9" s="66" customFormat="1" ht="15" customHeight="1">
      <c r="B783" s="65"/>
      <c r="D783" s="67"/>
      <c r="E783" s="209"/>
      <c r="F783" s="69"/>
      <c r="G783" s="67"/>
      <c r="H783" s="67"/>
      <c r="I783" s="70"/>
    </row>
    <row r="784" spans="2:9" s="66" customFormat="1" ht="15" customHeight="1">
      <c r="B784" s="65"/>
      <c r="D784" s="67"/>
      <c r="E784" s="209"/>
      <c r="F784" s="69"/>
      <c r="G784" s="67"/>
      <c r="H784" s="67"/>
      <c r="I784" s="70"/>
    </row>
    <row r="785" spans="2:9" s="66" customFormat="1" ht="15" customHeight="1">
      <c r="B785" s="65"/>
      <c r="D785" s="67"/>
      <c r="E785" s="209"/>
      <c r="F785" s="69"/>
      <c r="G785" s="67"/>
      <c r="H785" s="67"/>
      <c r="I785" s="70"/>
    </row>
    <row r="786" spans="2:9" s="66" customFormat="1" ht="15" customHeight="1">
      <c r="B786" s="65"/>
      <c r="D786" s="67"/>
      <c r="E786" s="209"/>
      <c r="F786" s="69"/>
      <c r="G786" s="67"/>
      <c r="H786" s="67"/>
      <c r="I786" s="70"/>
    </row>
    <row r="787" spans="2:9" s="66" customFormat="1" ht="15" customHeight="1">
      <c r="B787" s="65"/>
      <c r="D787" s="67"/>
      <c r="E787" s="209"/>
      <c r="F787" s="69"/>
      <c r="G787" s="67"/>
      <c r="H787" s="67"/>
      <c r="I787" s="70"/>
    </row>
    <row r="788" spans="2:9" s="66" customFormat="1" ht="15" customHeight="1">
      <c r="B788" s="65"/>
      <c r="D788" s="67"/>
      <c r="E788" s="209"/>
      <c r="F788" s="69"/>
      <c r="G788" s="67"/>
      <c r="H788" s="67"/>
      <c r="I788" s="70"/>
    </row>
    <row r="789" spans="2:9" s="66" customFormat="1" ht="15" customHeight="1">
      <c r="B789" s="65"/>
      <c r="D789" s="67"/>
      <c r="E789" s="209"/>
      <c r="F789" s="69"/>
      <c r="G789" s="67"/>
      <c r="H789" s="67"/>
      <c r="I789" s="70"/>
    </row>
    <row r="790" spans="2:9" s="66" customFormat="1" ht="15" customHeight="1">
      <c r="B790" s="65"/>
      <c r="D790" s="67"/>
      <c r="E790" s="209"/>
      <c r="F790" s="69"/>
      <c r="G790" s="67"/>
      <c r="H790" s="67"/>
      <c r="I790" s="70"/>
    </row>
    <row r="791" spans="2:9" s="66" customFormat="1" ht="15" customHeight="1">
      <c r="B791" s="65"/>
      <c r="D791" s="67"/>
      <c r="E791" s="209"/>
      <c r="F791" s="69"/>
      <c r="G791" s="67"/>
      <c r="H791" s="67"/>
      <c r="I791" s="70"/>
    </row>
    <row r="792" spans="2:9" s="66" customFormat="1" ht="15" customHeight="1">
      <c r="B792" s="65"/>
      <c r="D792" s="67"/>
      <c r="E792" s="209"/>
      <c r="F792" s="69"/>
      <c r="G792" s="67"/>
      <c r="H792" s="67"/>
      <c r="I792" s="70"/>
    </row>
    <row r="793" spans="2:9" s="66" customFormat="1" ht="15" customHeight="1">
      <c r="B793" s="65"/>
      <c r="D793" s="67"/>
      <c r="E793" s="209"/>
      <c r="F793" s="69"/>
      <c r="G793" s="67"/>
      <c r="H793" s="67"/>
      <c r="I793" s="70"/>
    </row>
    <row r="794" spans="2:9" s="66" customFormat="1" ht="15" customHeight="1">
      <c r="B794" s="65"/>
      <c r="D794" s="67"/>
      <c r="E794" s="209"/>
      <c r="F794" s="69"/>
      <c r="G794" s="67"/>
      <c r="H794" s="67"/>
      <c r="I794" s="70"/>
    </row>
    <row r="795" spans="2:9" s="66" customFormat="1" ht="15" customHeight="1">
      <c r="B795" s="65"/>
      <c r="D795" s="67"/>
      <c r="E795" s="209"/>
      <c r="F795" s="69"/>
      <c r="G795" s="67"/>
      <c r="H795" s="67"/>
      <c r="I795" s="70"/>
    </row>
    <row r="796" spans="2:9" s="66" customFormat="1" ht="15" customHeight="1">
      <c r="B796" s="65"/>
      <c r="D796" s="67"/>
      <c r="E796" s="209"/>
      <c r="F796" s="69"/>
      <c r="G796" s="67"/>
      <c r="H796" s="67"/>
      <c r="I796" s="70"/>
    </row>
    <row r="797" spans="2:9" s="66" customFormat="1" ht="15" customHeight="1">
      <c r="B797" s="65"/>
      <c r="D797" s="67"/>
      <c r="E797" s="209"/>
      <c r="F797" s="69"/>
      <c r="G797" s="67"/>
      <c r="H797" s="67"/>
      <c r="I797" s="70"/>
    </row>
    <row r="798" spans="2:9" s="66" customFormat="1" ht="15" customHeight="1">
      <c r="B798" s="65"/>
      <c r="D798" s="67"/>
      <c r="E798" s="209"/>
      <c r="F798" s="69"/>
      <c r="G798" s="67"/>
      <c r="H798" s="67"/>
      <c r="I798" s="70"/>
    </row>
    <row r="799" spans="2:9" s="66" customFormat="1" ht="15" customHeight="1">
      <c r="B799" s="65"/>
      <c r="D799" s="67"/>
      <c r="E799" s="209"/>
      <c r="F799" s="69"/>
      <c r="G799" s="67"/>
      <c r="H799" s="67"/>
      <c r="I799" s="70"/>
    </row>
    <row r="800" spans="2:9" s="66" customFormat="1" ht="15" customHeight="1">
      <c r="B800" s="65"/>
      <c r="D800" s="67"/>
      <c r="E800" s="209"/>
      <c r="F800" s="69"/>
      <c r="G800" s="67"/>
      <c r="H800" s="67"/>
      <c r="I800" s="70"/>
    </row>
    <row r="801" spans="2:9" s="66" customFormat="1" ht="15" customHeight="1">
      <c r="B801" s="65"/>
      <c r="D801" s="67"/>
      <c r="E801" s="209"/>
      <c r="F801" s="69"/>
      <c r="G801" s="67"/>
      <c r="H801" s="67"/>
      <c r="I801" s="70"/>
    </row>
    <row r="802" spans="2:9" s="66" customFormat="1" ht="15" customHeight="1">
      <c r="B802" s="65"/>
      <c r="D802" s="67"/>
      <c r="E802" s="209"/>
      <c r="F802" s="69"/>
      <c r="G802" s="67"/>
      <c r="H802" s="67"/>
      <c r="I802" s="70"/>
    </row>
    <row r="803" spans="2:9" s="66" customFormat="1" ht="15" customHeight="1">
      <c r="B803" s="65"/>
      <c r="D803" s="67"/>
      <c r="E803" s="209"/>
      <c r="F803" s="69"/>
      <c r="G803" s="67"/>
      <c r="H803" s="67"/>
      <c r="I803" s="70"/>
    </row>
    <row r="804" spans="2:9" s="66" customFormat="1" ht="15" customHeight="1">
      <c r="B804" s="65"/>
      <c r="D804" s="67"/>
      <c r="E804" s="209"/>
      <c r="F804" s="69"/>
      <c r="G804" s="67"/>
      <c r="H804" s="67"/>
      <c r="I804" s="70"/>
    </row>
    <row r="805" spans="2:9" s="66" customFormat="1" ht="15" customHeight="1">
      <c r="B805" s="65"/>
      <c r="D805" s="67"/>
      <c r="E805" s="209"/>
      <c r="F805" s="69"/>
      <c r="G805" s="67"/>
      <c r="H805" s="67"/>
      <c r="I805" s="70"/>
    </row>
    <row r="806" spans="2:9" s="66" customFormat="1" ht="15" customHeight="1">
      <c r="B806" s="65"/>
      <c r="D806" s="67"/>
      <c r="E806" s="209"/>
      <c r="F806" s="69"/>
      <c r="G806" s="67"/>
      <c r="H806" s="67"/>
      <c r="I806" s="70"/>
    </row>
    <row r="807" spans="2:9" s="66" customFormat="1" ht="15" customHeight="1">
      <c r="B807" s="65"/>
      <c r="D807" s="67"/>
      <c r="E807" s="209"/>
      <c r="F807" s="69"/>
      <c r="G807" s="67"/>
      <c r="H807" s="67"/>
      <c r="I807" s="70"/>
    </row>
    <row r="808" spans="2:9" s="66" customFormat="1" ht="15" customHeight="1">
      <c r="B808" s="65"/>
      <c r="D808" s="67"/>
      <c r="E808" s="209"/>
      <c r="F808" s="69"/>
      <c r="G808" s="67"/>
      <c r="H808" s="67"/>
      <c r="I808" s="70"/>
    </row>
    <row r="809" spans="2:9" s="66" customFormat="1" ht="15" customHeight="1">
      <c r="B809" s="65"/>
      <c r="D809" s="67"/>
      <c r="E809" s="209"/>
      <c r="F809" s="69"/>
      <c r="G809" s="67"/>
      <c r="H809" s="67"/>
      <c r="I809" s="70"/>
    </row>
    <row r="810" spans="2:9" s="66" customFormat="1" ht="15" customHeight="1">
      <c r="B810" s="65"/>
      <c r="D810" s="67"/>
      <c r="E810" s="209"/>
      <c r="F810" s="69"/>
      <c r="G810" s="67"/>
      <c r="H810" s="67"/>
      <c r="I810" s="70"/>
    </row>
    <row r="811" spans="2:9" s="66" customFormat="1" ht="15" customHeight="1">
      <c r="B811" s="65"/>
      <c r="D811" s="67"/>
      <c r="E811" s="209"/>
      <c r="F811" s="69"/>
      <c r="G811" s="67"/>
      <c r="H811" s="67"/>
      <c r="I811" s="70"/>
    </row>
    <row r="812" spans="2:9" s="66" customFormat="1" ht="15" customHeight="1">
      <c r="B812" s="65"/>
      <c r="D812" s="67"/>
      <c r="E812" s="209"/>
      <c r="F812" s="69"/>
      <c r="G812" s="67"/>
      <c r="H812" s="67"/>
      <c r="I812" s="70"/>
    </row>
    <row r="813" spans="2:9" s="66" customFormat="1" ht="15" customHeight="1">
      <c r="B813" s="65"/>
      <c r="D813" s="67"/>
      <c r="E813" s="209"/>
      <c r="F813" s="69"/>
      <c r="G813" s="67"/>
      <c r="H813" s="67"/>
      <c r="I813" s="70"/>
    </row>
    <row r="814" spans="2:9" s="66" customFormat="1" ht="15" customHeight="1">
      <c r="B814" s="65"/>
      <c r="D814" s="67"/>
      <c r="E814" s="209"/>
      <c r="F814" s="69"/>
      <c r="G814" s="67"/>
      <c r="H814" s="67"/>
      <c r="I814" s="70"/>
    </row>
    <row r="815" spans="2:9" s="66" customFormat="1" ht="15" customHeight="1">
      <c r="B815" s="65"/>
      <c r="D815" s="67"/>
      <c r="E815" s="209"/>
      <c r="F815" s="69"/>
      <c r="G815" s="67"/>
      <c r="H815" s="67"/>
      <c r="I815" s="70"/>
    </row>
    <row r="816" spans="2:9" s="66" customFormat="1" ht="15" customHeight="1">
      <c r="B816" s="65"/>
      <c r="D816" s="67"/>
      <c r="E816" s="209"/>
      <c r="F816" s="69"/>
      <c r="G816" s="67"/>
      <c r="H816" s="67"/>
      <c r="I816" s="70"/>
    </row>
    <row r="817" spans="2:9" s="66" customFormat="1" ht="15" customHeight="1">
      <c r="B817" s="65"/>
      <c r="D817" s="67"/>
      <c r="E817" s="209"/>
      <c r="F817" s="69"/>
      <c r="G817" s="67"/>
      <c r="H817" s="67"/>
      <c r="I817" s="70"/>
    </row>
    <row r="818" spans="2:9" s="66" customFormat="1" ht="15" customHeight="1">
      <c r="B818" s="65"/>
      <c r="D818" s="67"/>
      <c r="E818" s="209"/>
      <c r="F818" s="69"/>
      <c r="G818" s="67"/>
      <c r="H818" s="67"/>
      <c r="I818" s="70"/>
    </row>
    <row r="819" spans="2:9" s="66" customFormat="1" ht="15" customHeight="1">
      <c r="B819" s="65"/>
      <c r="D819" s="67"/>
      <c r="E819" s="209"/>
      <c r="F819" s="69"/>
      <c r="G819" s="67"/>
      <c r="H819" s="67"/>
      <c r="I819" s="70"/>
    </row>
    <row r="820" spans="2:9" s="66" customFormat="1" ht="15" customHeight="1">
      <c r="B820" s="65"/>
      <c r="D820" s="67"/>
      <c r="E820" s="209"/>
      <c r="F820" s="69"/>
      <c r="G820" s="67"/>
      <c r="H820" s="67"/>
      <c r="I820" s="70"/>
    </row>
    <row r="821" spans="2:9" s="66" customFormat="1" ht="15" customHeight="1">
      <c r="B821" s="65"/>
      <c r="D821" s="67"/>
      <c r="E821" s="209"/>
      <c r="F821" s="69"/>
      <c r="G821" s="67"/>
      <c r="H821" s="67"/>
      <c r="I821" s="70"/>
    </row>
    <row r="822" spans="2:9" s="66" customFormat="1" ht="15" customHeight="1">
      <c r="B822" s="65"/>
      <c r="D822" s="67"/>
      <c r="E822" s="209"/>
      <c r="F822" s="69"/>
      <c r="G822" s="67"/>
      <c r="H822" s="67"/>
      <c r="I822" s="70"/>
    </row>
    <row r="823" spans="2:9" s="66" customFormat="1" ht="15" customHeight="1">
      <c r="B823" s="65"/>
      <c r="D823" s="67"/>
      <c r="E823" s="209"/>
      <c r="F823" s="69"/>
      <c r="G823" s="67"/>
      <c r="H823" s="67"/>
      <c r="I823" s="70"/>
    </row>
    <row r="824" spans="2:9" s="66" customFormat="1" ht="15" customHeight="1">
      <c r="B824" s="65"/>
      <c r="D824" s="67"/>
      <c r="E824" s="209"/>
      <c r="F824" s="69"/>
      <c r="G824" s="67"/>
      <c r="H824" s="67"/>
      <c r="I824" s="70"/>
    </row>
    <row r="825" spans="2:9" s="66" customFormat="1" ht="15" customHeight="1">
      <c r="B825" s="65"/>
      <c r="D825" s="67"/>
      <c r="E825" s="209"/>
      <c r="F825" s="69"/>
      <c r="G825" s="67"/>
      <c r="H825" s="67"/>
      <c r="I825" s="70"/>
    </row>
    <row r="826" spans="2:9" s="66" customFormat="1" ht="15" customHeight="1">
      <c r="B826" s="65"/>
      <c r="D826" s="67"/>
      <c r="E826" s="209"/>
      <c r="F826" s="69"/>
      <c r="G826" s="67"/>
      <c r="H826" s="67"/>
      <c r="I826" s="70"/>
    </row>
    <row r="827" spans="2:9" s="66" customFormat="1" ht="15" customHeight="1">
      <c r="B827" s="65"/>
      <c r="D827" s="67"/>
      <c r="E827" s="209"/>
      <c r="F827" s="69"/>
      <c r="G827" s="67"/>
      <c r="H827" s="67"/>
      <c r="I827" s="70"/>
    </row>
    <row r="828" spans="2:9" s="66" customFormat="1" ht="15" customHeight="1">
      <c r="B828" s="65"/>
      <c r="D828" s="67"/>
      <c r="E828" s="209"/>
      <c r="F828" s="69"/>
      <c r="G828" s="67"/>
      <c r="H828" s="67"/>
      <c r="I828" s="70"/>
    </row>
    <row r="829" spans="2:9" s="66" customFormat="1" ht="15" customHeight="1">
      <c r="B829" s="65"/>
      <c r="D829" s="67"/>
      <c r="E829" s="209"/>
      <c r="F829" s="69"/>
      <c r="G829" s="67"/>
      <c r="H829" s="67"/>
      <c r="I829" s="70"/>
    </row>
    <row r="830" spans="2:9" s="66" customFormat="1" ht="15" customHeight="1">
      <c r="B830" s="65"/>
      <c r="D830" s="67"/>
      <c r="E830" s="209"/>
      <c r="F830" s="69"/>
      <c r="G830" s="67"/>
      <c r="H830" s="67"/>
      <c r="I830" s="70"/>
    </row>
    <row r="831" spans="2:9" s="66" customFormat="1" ht="15" customHeight="1">
      <c r="B831" s="65"/>
      <c r="D831" s="67"/>
      <c r="E831" s="209"/>
      <c r="F831" s="69"/>
      <c r="G831" s="67"/>
      <c r="H831" s="67"/>
      <c r="I831" s="70"/>
    </row>
    <row r="832" spans="2:9" s="66" customFormat="1" ht="15" customHeight="1">
      <c r="B832" s="65"/>
      <c r="D832" s="67"/>
      <c r="E832" s="209"/>
      <c r="F832" s="69"/>
      <c r="G832" s="67"/>
      <c r="H832" s="67"/>
      <c r="I832" s="70"/>
    </row>
    <row r="833" spans="2:9" s="66" customFormat="1" ht="15" customHeight="1">
      <c r="B833" s="65"/>
      <c r="D833" s="67"/>
      <c r="E833" s="209"/>
      <c r="F833" s="69"/>
      <c r="G833" s="67"/>
      <c r="H833" s="67"/>
      <c r="I833" s="70"/>
    </row>
    <row r="834" spans="2:9" s="66" customFormat="1" ht="15" customHeight="1">
      <c r="B834" s="65"/>
      <c r="D834" s="67"/>
      <c r="E834" s="209"/>
      <c r="F834" s="69"/>
      <c r="G834" s="67"/>
      <c r="H834" s="67"/>
      <c r="I834" s="70"/>
    </row>
    <row r="835" spans="2:9" s="66" customFormat="1" ht="15" customHeight="1">
      <c r="B835" s="65"/>
      <c r="D835" s="67"/>
      <c r="E835" s="209"/>
      <c r="F835" s="69"/>
      <c r="G835" s="67"/>
      <c r="H835" s="67"/>
      <c r="I835" s="70"/>
    </row>
    <row r="836" spans="2:9" s="66" customFormat="1" ht="15" customHeight="1">
      <c r="B836" s="65"/>
      <c r="D836" s="67"/>
      <c r="E836" s="209"/>
      <c r="F836" s="69"/>
      <c r="G836" s="67"/>
      <c r="H836" s="67"/>
      <c r="I836" s="70"/>
    </row>
    <row r="837" spans="2:9" s="66" customFormat="1" ht="15" customHeight="1">
      <c r="B837" s="65"/>
      <c r="D837" s="67"/>
      <c r="E837" s="209"/>
      <c r="F837" s="69"/>
      <c r="G837" s="67"/>
      <c r="H837" s="67"/>
      <c r="I837" s="70"/>
    </row>
    <row r="838" spans="2:9" s="66" customFormat="1" ht="15" customHeight="1">
      <c r="B838" s="65"/>
      <c r="D838" s="67"/>
      <c r="E838" s="209"/>
      <c r="F838" s="69"/>
      <c r="G838" s="67"/>
      <c r="H838" s="67"/>
      <c r="I838" s="70"/>
    </row>
    <row r="839" spans="2:9" s="66" customFormat="1" ht="15" customHeight="1">
      <c r="B839" s="65"/>
      <c r="D839" s="67"/>
      <c r="E839" s="209"/>
      <c r="F839" s="69"/>
      <c r="G839" s="67"/>
      <c r="H839" s="67"/>
      <c r="I839" s="70"/>
    </row>
    <row r="840" spans="2:9" s="66" customFormat="1" ht="15" customHeight="1">
      <c r="B840" s="65"/>
      <c r="D840" s="67"/>
      <c r="E840" s="209"/>
      <c r="F840" s="69"/>
      <c r="G840" s="67"/>
      <c r="H840" s="67"/>
      <c r="I840" s="70"/>
    </row>
    <row r="841" spans="2:9" s="66" customFormat="1" ht="15" customHeight="1">
      <c r="B841" s="65"/>
      <c r="D841" s="67"/>
      <c r="E841" s="209"/>
      <c r="F841" s="69"/>
      <c r="G841" s="67"/>
      <c r="H841" s="67"/>
      <c r="I841" s="70"/>
    </row>
    <row r="842" spans="2:9" s="66" customFormat="1" ht="15" customHeight="1">
      <c r="B842" s="65"/>
      <c r="D842" s="67"/>
      <c r="E842" s="209"/>
      <c r="F842" s="69"/>
      <c r="G842" s="67"/>
      <c r="H842" s="67"/>
      <c r="I842" s="70"/>
    </row>
    <row r="843" spans="2:9" s="66" customFormat="1" ht="15" customHeight="1">
      <c r="B843" s="65"/>
      <c r="D843" s="67"/>
      <c r="E843" s="209"/>
      <c r="F843" s="69"/>
      <c r="G843" s="67"/>
      <c r="H843" s="67"/>
      <c r="I843" s="70"/>
    </row>
    <row r="844" spans="2:9" s="66" customFormat="1" ht="15" customHeight="1">
      <c r="B844" s="65"/>
      <c r="D844" s="67"/>
      <c r="E844" s="209"/>
      <c r="F844" s="69"/>
      <c r="G844" s="67"/>
      <c r="H844" s="67"/>
      <c r="I844" s="70"/>
    </row>
    <row r="845" spans="2:9" s="66" customFormat="1" ht="15" customHeight="1">
      <c r="B845" s="65"/>
      <c r="D845" s="67"/>
      <c r="E845" s="209"/>
      <c r="F845" s="69"/>
      <c r="G845" s="67"/>
      <c r="H845" s="67"/>
      <c r="I845" s="70"/>
    </row>
    <row r="846" spans="2:9" s="66" customFormat="1" ht="15" customHeight="1">
      <c r="B846" s="65"/>
      <c r="D846" s="67"/>
      <c r="E846" s="209"/>
      <c r="F846" s="69"/>
      <c r="G846" s="67"/>
      <c r="H846" s="67"/>
      <c r="I846" s="70"/>
    </row>
    <row r="847" spans="2:9" s="66" customFormat="1" ht="15" customHeight="1">
      <c r="B847" s="65"/>
      <c r="D847" s="67"/>
      <c r="E847" s="209"/>
      <c r="F847" s="69"/>
      <c r="G847" s="67"/>
      <c r="H847" s="67"/>
      <c r="I847" s="70"/>
    </row>
    <row r="848" spans="2:9" s="66" customFormat="1" ht="15" customHeight="1">
      <c r="B848" s="65"/>
      <c r="D848" s="67"/>
      <c r="E848" s="209"/>
      <c r="F848" s="69"/>
      <c r="G848" s="67"/>
      <c r="H848" s="67"/>
      <c r="I848" s="70"/>
    </row>
    <row r="849" spans="2:9" s="66" customFormat="1" ht="15" customHeight="1">
      <c r="B849" s="65"/>
      <c r="D849" s="67"/>
      <c r="E849" s="209"/>
      <c r="F849" s="69"/>
      <c r="G849" s="67"/>
      <c r="H849" s="67"/>
      <c r="I849" s="70"/>
    </row>
    <row r="850" spans="2:9" s="66" customFormat="1" ht="15" customHeight="1">
      <c r="B850" s="65"/>
      <c r="D850" s="67"/>
      <c r="E850" s="209"/>
      <c r="F850" s="69"/>
      <c r="G850" s="67"/>
      <c r="H850" s="67"/>
      <c r="I850" s="70"/>
    </row>
    <row r="851" spans="2:9" s="66" customFormat="1" ht="15" customHeight="1">
      <c r="B851" s="65"/>
      <c r="D851" s="67"/>
      <c r="E851" s="209"/>
      <c r="F851" s="69"/>
      <c r="G851" s="67"/>
      <c r="H851" s="67"/>
      <c r="I851" s="70"/>
    </row>
    <row r="852" spans="2:9" s="66" customFormat="1" ht="15" customHeight="1">
      <c r="B852" s="65"/>
      <c r="D852" s="67"/>
      <c r="E852" s="209"/>
      <c r="F852" s="69"/>
      <c r="G852" s="67"/>
      <c r="H852" s="67"/>
      <c r="I852" s="70"/>
    </row>
    <row r="853" spans="2:9" s="66" customFormat="1" ht="15" customHeight="1">
      <c r="B853" s="65"/>
      <c r="D853" s="67"/>
      <c r="E853" s="209"/>
      <c r="F853" s="69"/>
      <c r="G853" s="67"/>
      <c r="H853" s="67"/>
      <c r="I853" s="70"/>
    </row>
    <row r="854" spans="2:9" s="66" customFormat="1" ht="15" customHeight="1">
      <c r="B854" s="65"/>
      <c r="D854" s="67"/>
      <c r="E854" s="209"/>
      <c r="F854" s="69"/>
      <c r="G854" s="67"/>
      <c r="H854" s="67"/>
      <c r="I854" s="70"/>
    </row>
    <row r="855" spans="2:9" s="66" customFormat="1" ht="15" customHeight="1">
      <c r="B855" s="65"/>
      <c r="D855" s="67"/>
      <c r="E855" s="209"/>
      <c r="F855" s="69"/>
      <c r="G855" s="67"/>
      <c r="H855" s="67"/>
      <c r="I855" s="70"/>
    </row>
    <row r="856" spans="2:9" s="66" customFormat="1" ht="15" customHeight="1">
      <c r="B856" s="65"/>
      <c r="D856" s="67"/>
      <c r="E856" s="209"/>
      <c r="F856" s="69"/>
      <c r="G856" s="67"/>
      <c r="H856" s="67"/>
      <c r="I856" s="70"/>
    </row>
    <row r="857" spans="2:9" s="66" customFormat="1" ht="15" customHeight="1">
      <c r="B857" s="65"/>
      <c r="D857" s="67"/>
      <c r="E857" s="209"/>
      <c r="F857" s="69"/>
      <c r="G857" s="67"/>
      <c r="H857" s="67"/>
      <c r="I857" s="70"/>
    </row>
    <row r="858" spans="2:9" s="66" customFormat="1" ht="15" customHeight="1">
      <c r="B858" s="65"/>
      <c r="D858" s="67"/>
      <c r="E858" s="209"/>
      <c r="F858" s="69"/>
      <c r="G858" s="67"/>
      <c r="H858" s="67"/>
      <c r="I858" s="70"/>
    </row>
    <row r="859" spans="2:9" s="66" customFormat="1" ht="15" customHeight="1">
      <c r="B859" s="65"/>
      <c r="D859" s="67"/>
      <c r="E859" s="209"/>
      <c r="F859" s="69"/>
      <c r="G859" s="67"/>
      <c r="H859" s="67"/>
      <c r="I859" s="70"/>
    </row>
  </sheetData>
  <mergeCells count="2">
    <mergeCell ref="B6:H6"/>
    <mergeCell ref="B8:F8"/>
  </mergeCells>
  <printOptions horizontalCentered="1"/>
  <pageMargins left="0" right="0.5" top="0.5" bottom="1" header="0.5" footer="0.5"/>
  <pageSetup scale="80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R896"/>
  <sheetViews>
    <sheetView showGridLines="0" topLeftCell="A151" zoomScaleNormal="100" zoomScaleSheetLayoutView="130" workbookViewId="0">
      <selection activeCell="F39" sqref="F39"/>
    </sheetView>
  </sheetViews>
  <sheetFormatPr defaultRowHeight="13.9"/>
  <cols>
    <col min="1" max="1" width="1.140625" style="109" customWidth="1"/>
    <col min="2" max="2" width="6.5703125" style="110" customWidth="1"/>
    <col min="3" max="3" width="67.28515625" style="109" customWidth="1"/>
    <col min="4" max="4" width="9.5703125" style="111" customWidth="1"/>
    <col min="5" max="5" width="5.28515625" style="215" customWidth="1"/>
    <col min="6" max="6" width="10" style="113" customWidth="1"/>
    <col min="7" max="7" width="10.42578125" style="111" customWidth="1"/>
    <col min="8" max="8" width="11.28515625" style="111" customWidth="1"/>
    <col min="9" max="9" width="8.85546875" style="114"/>
    <col min="10" max="256" width="8.8554687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8.8554687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8.8554687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8.8554687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8.8554687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8.8554687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8.8554687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8.8554687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8.8554687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8.8554687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8.8554687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8.8554687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8.8554687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8.8554687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8.8554687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8.8554687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8.8554687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8.8554687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8.8554687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8.8554687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8.8554687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8.8554687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8.8554687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8.8554687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8.8554687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8.8554687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8.8554687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8.8554687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8.8554687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8.8554687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8.8554687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8.8554687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8.8554687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8.8554687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8.8554687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8.8554687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8.8554687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8.8554687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8.8554687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8.8554687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8.8554687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8.8554687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8.8554687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8.8554687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8.8554687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8.8554687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8.8554687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8.8554687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8.8554687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8.8554687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8.8554687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8.8554687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8.8554687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8.8554687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8.8554687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8.8554687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8.8554687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8.8554687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8.8554687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8.8554687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8.8554687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8.8554687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8.8554687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8.85546875" style="109"/>
  </cols>
  <sheetData>
    <row r="1" spans="2:11" s="66" customFormat="1" ht="15" customHeight="1">
      <c r="B1" s="205" t="e">
        <f>#REF!</f>
        <v>#REF!</v>
      </c>
      <c r="D1" s="67"/>
      <c r="E1" s="209"/>
      <c r="F1" s="69"/>
      <c r="G1" s="67"/>
      <c r="H1" s="67"/>
      <c r="I1" s="70"/>
    </row>
    <row r="2" spans="2:11" s="57" customFormat="1" ht="15" customHeight="1">
      <c r="B2" s="204" t="e">
        <f>#REF!</f>
        <v>#REF!</v>
      </c>
      <c r="D2" s="71"/>
      <c r="E2" s="210"/>
      <c r="F2" s="73"/>
      <c r="G2" s="55" t="s">
        <v>2</v>
      </c>
      <c r="H2" s="234" t="e">
        <f>'Bid Breakdown'!#REF!</f>
        <v>#REF!</v>
      </c>
      <c r="I2" s="56"/>
    </row>
    <row r="3" spans="2:11" s="57" customFormat="1" ht="15" customHeight="1">
      <c r="B3" s="54"/>
      <c r="D3" s="71"/>
      <c r="E3" s="210"/>
      <c r="F3" s="73"/>
      <c r="G3" s="55" t="s">
        <v>163</v>
      </c>
      <c r="H3" s="75" t="e">
        <f>#REF!</f>
        <v>#REF!</v>
      </c>
      <c r="I3" s="56"/>
    </row>
    <row r="4" spans="2:11" s="57" customFormat="1" ht="15.6">
      <c r="B4" s="54"/>
      <c r="D4" s="71"/>
      <c r="E4" s="210"/>
      <c r="F4" s="73"/>
      <c r="G4" s="55" t="s">
        <v>4</v>
      </c>
      <c r="H4" s="75" t="e">
        <f>'Bid Breakdown'!#REF!</f>
        <v>#REF!</v>
      </c>
      <c r="I4" s="56" t="s">
        <v>165</v>
      </c>
      <c r="K4" s="57" t="s">
        <v>166</v>
      </c>
    </row>
    <row r="5" spans="2:11" s="57" customFormat="1" ht="15.6">
      <c r="B5" s="54"/>
      <c r="D5" s="71"/>
      <c r="E5" s="210"/>
      <c r="F5" s="73"/>
      <c r="G5" s="55"/>
      <c r="H5" s="55"/>
      <c r="I5" s="56"/>
    </row>
    <row r="6" spans="2:11" s="57" customFormat="1" ht="15.75" customHeight="1">
      <c r="B6" s="511" t="s">
        <v>167</v>
      </c>
      <c r="C6" s="511"/>
      <c r="D6" s="511"/>
      <c r="E6" s="511"/>
      <c r="F6" s="511"/>
      <c r="G6" s="511"/>
      <c r="H6" s="511"/>
      <c r="I6" s="56"/>
    </row>
    <row r="7" spans="2:11" s="57" customFormat="1" ht="7.5" customHeight="1">
      <c r="B7" s="58"/>
      <c r="C7" s="59"/>
      <c r="D7" s="59"/>
      <c r="E7" s="59"/>
      <c r="F7" s="59"/>
      <c r="G7" s="59"/>
      <c r="H7" s="59"/>
      <c r="I7" s="56"/>
    </row>
    <row r="8" spans="2:11" s="57" customFormat="1" ht="8.25" customHeight="1">
      <c r="B8" s="512"/>
      <c r="C8" s="513"/>
      <c r="D8" s="513"/>
      <c r="E8" s="513"/>
      <c r="F8" s="513"/>
      <c r="G8" s="56"/>
      <c r="H8" s="56"/>
    </row>
    <row r="9" spans="2:11" s="79" customFormat="1" ht="20.100000000000001" customHeight="1">
      <c r="B9" s="76" t="s">
        <v>168</v>
      </c>
      <c r="C9" s="77" t="s">
        <v>169</v>
      </c>
      <c r="D9" s="60" t="s">
        <v>170</v>
      </c>
      <c r="E9" s="59" t="s">
        <v>171</v>
      </c>
      <c r="F9" s="216" t="s">
        <v>172</v>
      </c>
      <c r="G9" s="242" t="s">
        <v>173</v>
      </c>
      <c r="H9" s="242" t="s">
        <v>174</v>
      </c>
      <c r="I9" s="78"/>
    </row>
    <row r="10" spans="2:11" s="64" customFormat="1" ht="15" customHeight="1">
      <c r="B10" s="80"/>
      <c r="D10" s="81"/>
      <c r="E10" s="211"/>
      <c r="F10" s="83"/>
      <c r="G10" s="81"/>
      <c r="H10" s="81"/>
      <c r="I10" s="63"/>
    </row>
    <row r="11" spans="2:11" s="64" customFormat="1" ht="15" customHeight="1">
      <c r="B11" s="80"/>
      <c r="D11" s="81"/>
      <c r="E11" s="211"/>
      <c r="F11" s="83"/>
      <c r="G11" s="81"/>
      <c r="H11" s="81"/>
      <c r="I11" s="63"/>
    </row>
    <row r="12" spans="2:11" s="96" customFormat="1" ht="17.100000000000001" customHeight="1">
      <c r="B12" s="90" t="s">
        <v>175</v>
      </c>
      <c r="C12" s="91" t="s">
        <v>176</v>
      </c>
      <c r="D12" s="192" t="e">
        <f>H4</f>
        <v>#REF!</v>
      </c>
      <c r="E12" s="243"/>
      <c r="F12" s="193" t="e">
        <f>H12/D12</f>
        <v>#REF!</v>
      </c>
      <c r="G12" s="92"/>
      <c r="H12" s="95" t="e">
        <f>SUM(G13:G16)</f>
        <v>#REF!</v>
      </c>
      <c r="I12" s="34"/>
    </row>
    <row r="13" spans="2:11" s="96" customFormat="1" ht="15" customHeight="1">
      <c r="B13" s="180"/>
      <c r="D13" s="181"/>
      <c r="E13" s="213"/>
      <c r="F13" s="183"/>
      <c r="G13" s="181"/>
      <c r="H13" s="181"/>
      <c r="I13" s="34"/>
    </row>
    <row r="14" spans="2:11" s="96" customFormat="1" ht="15" customHeight="1">
      <c r="B14" s="180">
        <v>1</v>
      </c>
      <c r="C14" s="96" t="s">
        <v>177</v>
      </c>
      <c r="D14" s="181" t="e">
        <f>D12</f>
        <v>#REF!</v>
      </c>
      <c r="E14" s="213" t="s">
        <v>178</v>
      </c>
      <c r="F14" s="183">
        <v>2</v>
      </c>
      <c r="G14" s="181" t="e">
        <f>F14*D14</f>
        <v>#REF!</v>
      </c>
      <c r="H14" s="181"/>
      <c r="I14" s="34"/>
    </row>
    <row r="15" spans="2:11" s="96" customFormat="1" ht="15" customHeight="1">
      <c r="B15" s="180">
        <f>B14+1</f>
        <v>2</v>
      </c>
      <c r="C15" s="96" t="s">
        <v>179</v>
      </c>
      <c r="D15" s="181"/>
      <c r="E15" s="213"/>
      <c r="F15" s="183"/>
      <c r="G15" s="181" t="s">
        <v>180</v>
      </c>
      <c r="H15" s="181"/>
      <c r="I15" s="34"/>
    </row>
    <row r="16" spans="2:11" s="96" customFormat="1" ht="15" customHeight="1">
      <c r="B16" s="180"/>
      <c r="D16" s="181"/>
      <c r="E16" s="213"/>
      <c r="F16" s="183"/>
      <c r="G16" s="181"/>
      <c r="H16" s="181"/>
      <c r="I16" s="34"/>
    </row>
    <row r="17" spans="2:9" s="96" customFormat="1" ht="17.100000000000001" customHeight="1">
      <c r="B17" s="90" t="s">
        <v>181</v>
      </c>
      <c r="C17" s="91" t="s">
        <v>182</v>
      </c>
      <c r="D17" s="192" t="e">
        <f>H4</f>
        <v>#REF!</v>
      </c>
      <c r="E17" s="243"/>
      <c r="F17" s="193" t="e">
        <f>H17/D17</f>
        <v>#REF!</v>
      </c>
      <c r="G17" s="92"/>
      <c r="H17" s="95" t="e">
        <f>SUM(G18:G21)</f>
        <v>#REF!</v>
      </c>
      <c r="I17" s="34"/>
    </row>
    <row r="18" spans="2:9" s="96" customFormat="1" ht="15" customHeight="1">
      <c r="B18" s="180"/>
      <c r="D18" s="181"/>
      <c r="E18" s="213"/>
      <c r="F18" s="183"/>
      <c r="G18" s="181"/>
      <c r="H18" s="181"/>
      <c r="I18" s="34"/>
    </row>
    <row r="19" spans="2:9" s="96" customFormat="1" ht="15" customHeight="1">
      <c r="B19" s="180">
        <f>B15+1</f>
        <v>3</v>
      </c>
      <c r="C19" s="96" t="s">
        <v>183</v>
      </c>
      <c r="D19" s="181" t="e">
        <f>H4</f>
        <v>#REF!</v>
      </c>
      <c r="E19" s="213" t="s">
        <v>178</v>
      </c>
      <c r="F19" s="183">
        <v>2</v>
      </c>
      <c r="G19" s="181" t="e">
        <f>F19*D19</f>
        <v>#REF!</v>
      </c>
      <c r="H19" s="181"/>
      <c r="I19" s="34"/>
    </row>
    <row r="20" spans="2:9" s="96" customFormat="1" ht="15" customHeight="1">
      <c r="B20" s="180">
        <f>B19+1</f>
        <v>4</v>
      </c>
      <c r="C20" s="96" t="s">
        <v>184</v>
      </c>
      <c r="D20" s="181">
        <v>1</v>
      </c>
      <c r="E20" s="213" t="s">
        <v>196</v>
      </c>
      <c r="F20" s="183">
        <v>10000</v>
      </c>
      <c r="G20" s="181">
        <f>F20*D20</f>
        <v>10000</v>
      </c>
      <c r="H20" s="181"/>
      <c r="I20" s="34"/>
    </row>
    <row r="21" spans="2:9" s="96" customFormat="1" ht="15" customHeight="1">
      <c r="B21" s="180"/>
      <c r="D21" s="181"/>
      <c r="E21" s="213"/>
      <c r="F21" s="183"/>
      <c r="G21" s="181"/>
      <c r="H21" s="181"/>
      <c r="I21" s="34"/>
    </row>
    <row r="22" spans="2:9" s="96" customFormat="1" ht="17.100000000000001" customHeight="1">
      <c r="B22" s="90" t="s">
        <v>186</v>
      </c>
      <c r="C22" s="91" t="s">
        <v>187</v>
      </c>
      <c r="D22" s="192" t="e">
        <f>H4</f>
        <v>#REF!</v>
      </c>
      <c r="E22" s="243"/>
      <c r="F22" s="193" t="e">
        <f>H22/D22</f>
        <v>#REF!</v>
      </c>
      <c r="G22" s="92"/>
      <c r="H22" s="95" t="e">
        <f>SUM(G23:G28)</f>
        <v>#REF!</v>
      </c>
      <c r="I22" s="34"/>
    </row>
    <row r="23" spans="2:9" s="96" customFormat="1" ht="15" customHeight="1">
      <c r="B23" s="180"/>
      <c r="D23" s="181"/>
      <c r="E23" s="213"/>
      <c r="F23" s="183"/>
      <c r="G23" s="181"/>
      <c r="H23" s="181"/>
      <c r="I23" s="34"/>
    </row>
    <row r="24" spans="2:9" s="96" customFormat="1" ht="15" customHeight="1">
      <c r="B24" s="180">
        <f>B20+1</f>
        <v>5</v>
      </c>
      <c r="C24" s="96" t="s">
        <v>188</v>
      </c>
      <c r="D24" s="181" t="e">
        <f>D22</f>
        <v>#REF!</v>
      </c>
      <c r="E24" s="213" t="s">
        <v>178</v>
      </c>
      <c r="F24" s="183">
        <v>2</v>
      </c>
      <c r="G24" s="181" t="e">
        <f>ROUND(F24*D24,-3)</f>
        <v>#REF!</v>
      </c>
      <c r="H24" s="181"/>
      <c r="I24" s="34"/>
    </row>
    <row r="25" spans="2:9" s="96" customFormat="1" ht="15" customHeight="1">
      <c r="B25" s="180">
        <f>B24+1</f>
        <v>6</v>
      </c>
      <c r="C25" s="96" t="s">
        <v>189</v>
      </c>
      <c r="D25" s="181" t="e">
        <f>D24</f>
        <v>#REF!</v>
      </c>
      <c r="E25" s="213" t="s">
        <v>178</v>
      </c>
      <c r="F25" s="183">
        <v>2.5</v>
      </c>
      <c r="G25" s="181" t="e">
        <f>ROUND(F25*D25,-3)</f>
        <v>#REF!</v>
      </c>
      <c r="H25" s="181"/>
      <c r="I25" s="34"/>
    </row>
    <row r="26" spans="2:9" s="96" customFormat="1" ht="15" customHeight="1">
      <c r="B26" s="180">
        <f>B25+1</f>
        <v>7</v>
      </c>
      <c r="C26" s="96" t="s">
        <v>190</v>
      </c>
      <c r="D26" s="181"/>
      <c r="E26" s="213"/>
      <c r="F26" s="183"/>
      <c r="G26" s="181"/>
      <c r="H26" s="181"/>
      <c r="I26" s="34"/>
    </row>
    <row r="27" spans="2:9" s="96" customFormat="1" ht="25.15" customHeight="1">
      <c r="B27" s="325">
        <f>B26+1</f>
        <v>8</v>
      </c>
      <c r="C27" s="327" t="s">
        <v>345</v>
      </c>
      <c r="D27" s="328">
        <v>500</v>
      </c>
      <c r="E27" s="329" t="s">
        <v>178</v>
      </c>
      <c r="F27" s="330">
        <v>30</v>
      </c>
      <c r="G27" s="328">
        <f>ROUND(F27*D27,-3)</f>
        <v>15000</v>
      </c>
      <c r="H27" s="181"/>
      <c r="I27" s="34"/>
    </row>
    <row r="28" spans="2:9" s="96" customFormat="1" ht="15" customHeight="1">
      <c r="B28" s="180"/>
      <c r="D28" s="181"/>
      <c r="E28" s="213"/>
      <c r="F28" s="183"/>
      <c r="G28" s="181"/>
      <c r="H28" s="181"/>
      <c r="I28" s="34"/>
    </row>
    <row r="29" spans="2:9" s="96" customFormat="1" ht="17.100000000000001" customHeight="1">
      <c r="B29" s="97" t="s">
        <v>191</v>
      </c>
      <c r="C29" s="91" t="s">
        <v>192</v>
      </c>
      <c r="D29" s="192" t="e">
        <f>H4</f>
        <v>#REF!</v>
      </c>
      <c r="E29" s="243"/>
      <c r="F29" s="193" t="e">
        <f>H29/D29</f>
        <v>#REF!</v>
      </c>
      <c r="G29" s="92"/>
      <c r="H29" s="95">
        <f>SUM(G30:G33)</f>
        <v>24050</v>
      </c>
      <c r="I29" s="34"/>
    </row>
    <row r="30" spans="2:9" s="96" customFormat="1" ht="15" customHeight="1">
      <c r="B30" s="180"/>
      <c r="D30" s="181"/>
      <c r="E30" s="213"/>
      <c r="F30" s="183"/>
      <c r="G30" s="181"/>
      <c r="H30" s="181"/>
      <c r="I30" s="34"/>
    </row>
    <row r="31" spans="2:9" s="96" customFormat="1" ht="15" customHeight="1">
      <c r="B31" s="180">
        <f>B27+1</f>
        <v>9</v>
      </c>
      <c r="C31" s="96" t="s">
        <v>193</v>
      </c>
      <c r="D31" s="181">
        <v>27</v>
      </c>
      <c r="E31" s="213" t="s">
        <v>194</v>
      </c>
      <c r="F31" s="183">
        <v>150</v>
      </c>
      <c r="G31" s="181">
        <f>F31*D31</f>
        <v>4050</v>
      </c>
      <c r="H31" s="181"/>
      <c r="I31" s="34"/>
    </row>
    <row r="32" spans="2:9" s="96" customFormat="1" ht="15" customHeight="1">
      <c r="B32" s="180">
        <f>B31+1</f>
        <v>10</v>
      </c>
      <c r="C32" s="96" t="s">
        <v>195</v>
      </c>
      <c r="D32" s="181">
        <v>1</v>
      </c>
      <c r="E32" s="213" t="s">
        <v>196</v>
      </c>
      <c r="F32" s="183">
        <v>20000</v>
      </c>
      <c r="G32" s="181">
        <f>F32*D32</f>
        <v>20000</v>
      </c>
      <c r="H32" s="181"/>
      <c r="I32" s="34"/>
    </row>
    <row r="33" spans="2:9" s="96" customFormat="1" ht="15" customHeight="1">
      <c r="B33" s="180"/>
      <c r="D33" s="181"/>
      <c r="E33" s="213"/>
      <c r="F33" s="183"/>
      <c r="G33" s="181"/>
      <c r="H33" s="181"/>
      <c r="I33" s="34"/>
    </row>
    <row r="34" spans="2:9" s="96" customFormat="1" ht="17.100000000000001" customHeight="1">
      <c r="B34" s="90" t="s">
        <v>197</v>
      </c>
      <c r="C34" s="91" t="s">
        <v>198</v>
      </c>
      <c r="D34" s="192" t="e">
        <f>H4</f>
        <v>#REF!</v>
      </c>
      <c r="E34" s="243"/>
      <c r="F34" s="193" t="e">
        <f>H34/D34</f>
        <v>#REF!</v>
      </c>
      <c r="G34" s="92"/>
      <c r="H34" s="95" t="e">
        <f>SUM(G35:G82)</f>
        <v>#REF!</v>
      </c>
      <c r="I34" s="34"/>
    </row>
    <row r="35" spans="2:9" s="96" customFormat="1" ht="15" customHeight="1">
      <c r="B35" s="180"/>
      <c r="D35" s="181"/>
      <c r="E35" s="213"/>
      <c r="F35" s="183"/>
      <c r="G35" s="181"/>
      <c r="H35" s="181"/>
      <c r="I35" s="34"/>
    </row>
    <row r="36" spans="2:9" s="96" customFormat="1" ht="15" customHeight="1">
      <c r="B36" s="180"/>
      <c r="C36" s="274" t="s">
        <v>346</v>
      </c>
      <c r="D36" s="181"/>
      <c r="E36" s="213"/>
      <c r="F36" s="183"/>
      <c r="G36" s="181"/>
      <c r="H36" s="181"/>
      <c r="I36" s="34"/>
    </row>
    <row r="37" spans="2:9" s="96" customFormat="1" ht="15" customHeight="1">
      <c r="B37" s="180">
        <f>B32+1</f>
        <v>11</v>
      </c>
      <c r="C37" s="96" t="s">
        <v>347</v>
      </c>
      <c r="D37" s="181">
        <v>9</v>
      </c>
      <c r="E37" s="213" t="s">
        <v>194</v>
      </c>
      <c r="F37" s="183">
        <v>700</v>
      </c>
      <c r="G37" s="181">
        <f>F37*D37</f>
        <v>6300</v>
      </c>
      <c r="H37" s="181"/>
      <c r="I37" s="34"/>
    </row>
    <row r="38" spans="2:9" s="96" customFormat="1" ht="15" customHeight="1">
      <c r="B38" s="180">
        <f>B37+1</f>
        <v>12</v>
      </c>
      <c r="C38" s="96" t="s">
        <v>348</v>
      </c>
      <c r="D38" s="181">
        <v>9</v>
      </c>
      <c r="E38" s="213" t="s">
        <v>194</v>
      </c>
      <c r="F38" s="183">
        <v>900</v>
      </c>
      <c r="G38" s="181">
        <f>F38*D38</f>
        <v>8100</v>
      </c>
      <c r="H38" s="181"/>
      <c r="I38" s="34"/>
    </row>
    <row r="39" spans="2:9" s="96" customFormat="1" ht="15" customHeight="1">
      <c r="B39" s="180">
        <f>B38+1</f>
        <v>13</v>
      </c>
      <c r="C39" s="96" t="s">
        <v>202</v>
      </c>
      <c r="D39" s="181">
        <v>6</v>
      </c>
      <c r="E39" s="213" t="s">
        <v>194</v>
      </c>
      <c r="F39" s="183">
        <v>600</v>
      </c>
      <c r="G39" s="181">
        <f>F39*D39</f>
        <v>3600</v>
      </c>
      <c r="H39" s="181"/>
      <c r="I39" s="34"/>
    </row>
    <row r="40" spans="2:9" s="96" customFormat="1" ht="15" customHeight="1">
      <c r="B40" s="180"/>
      <c r="C40" s="274" t="s">
        <v>349</v>
      </c>
      <c r="D40" s="181"/>
      <c r="E40" s="213"/>
      <c r="F40" s="183"/>
      <c r="G40" s="181"/>
      <c r="H40" s="181"/>
      <c r="I40" s="34"/>
    </row>
    <row r="41" spans="2:9" s="96" customFormat="1" ht="15" customHeight="1">
      <c r="B41" s="180">
        <f>B39+1</f>
        <v>14</v>
      </c>
      <c r="C41" s="96" t="s">
        <v>350</v>
      </c>
      <c r="D41" s="181">
        <v>51</v>
      </c>
      <c r="E41" s="213" t="s">
        <v>194</v>
      </c>
      <c r="F41" s="183">
        <v>1200</v>
      </c>
      <c r="G41" s="181">
        <f t="shared" ref="G41:G56" si="0">F41*D41</f>
        <v>61200</v>
      </c>
      <c r="H41" s="181"/>
      <c r="I41" s="34"/>
    </row>
    <row r="42" spans="2:9" s="96" customFormat="1" ht="15" customHeight="1">
      <c r="B42" s="180"/>
      <c r="C42" s="274" t="s">
        <v>351</v>
      </c>
      <c r="D42" s="181"/>
      <c r="E42" s="213"/>
      <c r="F42" s="183"/>
      <c r="G42" s="181"/>
      <c r="H42" s="181"/>
      <c r="I42" s="34"/>
    </row>
    <row r="43" spans="2:9" s="96" customFormat="1" ht="15" customHeight="1">
      <c r="B43" s="180">
        <f>B41+1</f>
        <v>15</v>
      </c>
      <c r="C43" s="96" t="s">
        <v>352</v>
      </c>
      <c r="D43" s="181">
        <v>17</v>
      </c>
      <c r="E43" s="213" t="s">
        <v>194</v>
      </c>
      <c r="F43" s="183">
        <v>650</v>
      </c>
      <c r="G43" s="181">
        <f t="shared" si="0"/>
        <v>11050</v>
      </c>
      <c r="H43" s="181"/>
      <c r="I43" s="34"/>
    </row>
    <row r="44" spans="2:9" s="96" customFormat="1" ht="15" customHeight="1">
      <c r="B44" s="180">
        <f>B43+1</f>
        <v>16</v>
      </c>
      <c r="C44" s="96" t="s">
        <v>353</v>
      </c>
      <c r="D44" s="181">
        <v>56</v>
      </c>
      <c r="E44" s="213" t="s">
        <v>194</v>
      </c>
      <c r="F44" s="183">
        <v>1000</v>
      </c>
      <c r="G44" s="181">
        <f t="shared" si="0"/>
        <v>56000</v>
      </c>
      <c r="H44" s="181"/>
      <c r="I44" s="34"/>
    </row>
    <row r="45" spans="2:9" s="96" customFormat="1" ht="15" customHeight="1">
      <c r="B45" s="180"/>
      <c r="C45" s="274" t="s">
        <v>354</v>
      </c>
      <c r="D45" s="181"/>
      <c r="E45" s="213"/>
      <c r="F45" s="183"/>
      <c r="G45" s="181"/>
      <c r="H45" s="181"/>
      <c r="I45" s="34"/>
    </row>
    <row r="46" spans="2:9" s="96" customFormat="1" ht="15" customHeight="1">
      <c r="B46" s="180">
        <f>B44+1</f>
        <v>17</v>
      </c>
      <c r="C46" s="96" t="s">
        <v>355</v>
      </c>
      <c r="D46" s="181">
        <v>10</v>
      </c>
      <c r="E46" s="213" t="s">
        <v>194</v>
      </c>
      <c r="F46" s="183">
        <v>400</v>
      </c>
      <c r="G46" s="181">
        <f t="shared" si="0"/>
        <v>4000</v>
      </c>
      <c r="H46" s="181"/>
      <c r="I46" s="34"/>
    </row>
    <row r="47" spans="2:9" s="105" customFormat="1" ht="15" customHeight="1">
      <c r="B47" s="180"/>
      <c r="C47" s="274" t="s">
        <v>356</v>
      </c>
      <c r="D47" s="181"/>
      <c r="E47" s="213"/>
      <c r="F47" s="183"/>
      <c r="G47" s="181"/>
      <c r="H47" s="185"/>
      <c r="I47" s="104"/>
    </row>
    <row r="48" spans="2:9" s="105" customFormat="1" ht="15" customHeight="1">
      <c r="B48" s="184">
        <f>B46+1</f>
        <v>18</v>
      </c>
      <c r="C48" s="96" t="s">
        <v>357</v>
      </c>
      <c r="D48" s="181">
        <v>29</v>
      </c>
      <c r="E48" s="213" t="s">
        <v>194</v>
      </c>
      <c r="F48" s="183">
        <v>1200</v>
      </c>
      <c r="G48" s="181" t="s">
        <v>209</v>
      </c>
      <c r="H48" s="185"/>
      <c r="I48" s="104"/>
    </row>
    <row r="49" spans="2:9" s="105" customFormat="1" ht="15" customHeight="1">
      <c r="B49" s="184">
        <f>B48+1</f>
        <v>19</v>
      </c>
      <c r="C49" s="96" t="s">
        <v>358</v>
      </c>
      <c r="D49" s="181">
        <v>40</v>
      </c>
      <c r="E49" s="213" t="s">
        <v>194</v>
      </c>
      <c r="F49" s="183">
        <v>850</v>
      </c>
      <c r="G49" s="181">
        <f t="shared" si="0"/>
        <v>34000</v>
      </c>
      <c r="H49" s="185"/>
      <c r="I49" s="104"/>
    </row>
    <row r="50" spans="2:9" s="105" customFormat="1" ht="15" customHeight="1">
      <c r="B50" s="184"/>
      <c r="C50" s="274" t="s">
        <v>359</v>
      </c>
      <c r="D50" s="181"/>
      <c r="E50" s="213"/>
      <c r="F50" s="183"/>
      <c r="G50" s="181"/>
      <c r="H50" s="185"/>
      <c r="I50" s="104"/>
    </row>
    <row r="51" spans="2:9" s="105" customFormat="1" ht="15" customHeight="1">
      <c r="B51" s="184">
        <f>B49+1</f>
        <v>20</v>
      </c>
      <c r="C51" s="96" t="s">
        <v>350</v>
      </c>
      <c r="D51" s="181">
        <v>36</v>
      </c>
      <c r="E51" s="213" t="s">
        <v>194</v>
      </c>
      <c r="F51" s="183">
        <v>1500</v>
      </c>
      <c r="G51" s="181">
        <f t="shared" si="0"/>
        <v>54000</v>
      </c>
      <c r="H51" s="185"/>
      <c r="I51" s="104"/>
    </row>
    <row r="52" spans="2:9" s="105" customFormat="1" ht="15" customHeight="1">
      <c r="B52" s="184">
        <f>B51+1</f>
        <v>21</v>
      </c>
      <c r="C52" s="96" t="s">
        <v>360</v>
      </c>
      <c r="D52" s="181">
        <v>10</v>
      </c>
      <c r="E52" s="213" t="s">
        <v>194</v>
      </c>
      <c r="F52" s="183">
        <v>1000</v>
      </c>
      <c r="G52" s="181">
        <f t="shared" si="0"/>
        <v>10000</v>
      </c>
      <c r="H52" s="185"/>
      <c r="I52" s="104"/>
    </row>
    <row r="53" spans="2:9" s="105" customFormat="1" ht="15" customHeight="1">
      <c r="B53" s="184">
        <f>B52+1</f>
        <v>22</v>
      </c>
      <c r="C53" s="96" t="s">
        <v>361</v>
      </c>
      <c r="D53" s="181">
        <v>6</v>
      </c>
      <c r="E53" s="213" t="s">
        <v>194</v>
      </c>
      <c r="F53" s="183">
        <v>550</v>
      </c>
      <c r="G53" s="181">
        <f t="shared" si="0"/>
        <v>3300</v>
      </c>
      <c r="H53" s="185"/>
      <c r="I53" s="104"/>
    </row>
    <row r="54" spans="2:9" s="105" customFormat="1" ht="15" customHeight="1">
      <c r="B54" s="184">
        <f>B53+1</f>
        <v>23</v>
      </c>
      <c r="C54" s="96" t="s">
        <v>362</v>
      </c>
      <c r="D54" s="181">
        <v>6</v>
      </c>
      <c r="E54" s="213" t="s">
        <v>194</v>
      </c>
      <c r="F54" s="183">
        <v>850</v>
      </c>
      <c r="G54" s="181">
        <f t="shared" si="0"/>
        <v>5100</v>
      </c>
      <c r="H54" s="185"/>
      <c r="I54" s="104"/>
    </row>
    <row r="55" spans="2:9" s="105" customFormat="1" ht="15" customHeight="1">
      <c r="B55" s="184"/>
      <c r="C55" s="274" t="s">
        <v>363</v>
      </c>
      <c r="D55" s="181"/>
      <c r="E55" s="213"/>
      <c r="F55" s="183"/>
      <c r="G55" s="181"/>
      <c r="H55" s="185"/>
      <c r="I55" s="104"/>
    </row>
    <row r="56" spans="2:9" s="105" customFormat="1" ht="15" customHeight="1">
      <c r="B56" s="184">
        <f>B54+1</f>
        <v>24</v>
      </c>
      <c r="C56" s="96" t="s">
        <v>364</v>
      </c>
      <c r="D56" s="181">
        <v>40</v>
      </c>
      <c r="E56" s="213" t="s">
        <v>194</v>
      </c>
      <c r="F56" s="183">
        <v>900</v>
      </c>
      <c r="G56" s="181">
        <f t="shared" si="0"/>
        <v>36000</v>
      </c>
      <c r="H56" s="185"/>
      <c r="I56" s="104"/>
    </row>
    <row r="57" spans="2:9" s="105" customFormat="1" ht="15" customHeight="1">
      <c r="B57" s="184"/>
      <c r="C57" s="274" t="s">
        <v>365</v>
      </c>
      <c r="D57" s="181"/>
      <c r="E57" s="213"/>
      <c r="F57" s="183"/>
      <c r="G57" s="181"/>
      <c r="H57" s="185"/>
      <c r="I57" s="104"/>
    </row>
    <row r="58" spans="2:9" s="105" customFormat="1" ht="15" customHeight="1">
      <c r="B58" s="184">
        <f>B56+1</f>
        <v>25</v>
      </c>
      <c r="C58" s="96" t="s">
        <v>350</v>
      </c>
      <c r="D58" s="181">
        <v>62</v>
      </c>
      <c r="E58" s="213" t="s">
        <v>194</v>
      </c>
      <c r="F58" s="183">
        <v>1200</v>
      </c>
      <c r="G58" s="181">
        <f>F58*D58</f>
        <v>74400</v>
      </c>
      <c r="H58" s="185"/>
      <c r="I58" s="104"/>
    </row>
    <row r="59" spans="2:9" s="105" customFormat="1" ht="15" customHeight="1">
      <c r="B59" s="184"/>
      <c r="C59" s="274" t="s">
        <v>212</v>
      </c>
      <c r="D59" s="181"/>
      <c r="E59" s="213"/>
      <c r="F59" s="183"/>
      <c r="G59" s="181"/>
      <c r="H59" s="185"/>
      <c r="I59" s="104"/>
    </row>
    <row r="60" spans="2:9" s="105" customFormat="1" ht="15" customHeight="1">
      <c r="B60" s="184">
        <f>B58+1</f>
        <v>26</v>
      </c>
      <c r="C60" s="96" t="s">
        <v>366</v>
      </c>
      <c r="D60" s="181">
        <f>198+180</f>
        <v>378</v>
      </c>
      <c r="E60" s="213" t="s">
        <v>178</v>
      </c>
      <c r="F60" s="183">
        <v>40</v>
      </c>
      <c r="G60" s="181">
        <f>F60*D60</f>
        <v>15120</v>
      </c>
      <c r="H60" s="185"/>
      <c r="I60" s="104"/>
    </row>
    <row r="61" spans="2:9" s="105" customFormat="1" ht="15" customHeight="1">
      <c r="B61" s="184">
        <f t="shared" ref="B61:B67" si="1">B60+1</f>
        <v>27</v>
      </c>
      <c r="C61" s="96" t="s">
        <v>214</v>
      </c>
      <c r="D61" s="181">
        <f>(82*9)+(39*4)</f>
        <v>894</v>
      </c>
      <c r="E61" s="213" t="s">
        <v>178</v>
      </c>
      <c r="F61" s="183">
        <v>50</v>
      </c>
      <c r="G61" s="181">
        <f>ROUND(F61*D61,-3)</f>
        <v>45000</v>
      </c>
      <c r="H61" s="185"/>
      <c r="I61" s="104"/>
    </row>
    <row r="62" spans="2:9" s="105" customFormat="1" ht="15" customHeight="1">
      <c r="B62" s="184">
        <f t="shared" si="1"/>
        <v>28</v>
      </c>
      <c r="C62" s="96" t="s">
        <v>367</v>
      </c>
      <c r="D62" s="181">
        <f>(6*10)+(45*4)</f>
        <v>240</v>
      </c>
      <c r="E62" s="213" t="s">
        <v>178</v>
      </c>
      <c r="F62" s="183">
        <v>50</v>
      </c>
      <c r="G62" s="181">
        <f>ROUND(F62*D62,-3)</f>
        <v>12000</v>
      </c>
      <c r="H62" s="185"/>
      <c r="I62" s="104"/>
    </row>
    <row r="63" spans="2:9" s="105" customFormat="1" ht="15" customHeight="1">
      <c r="B63" s="184">
        <f t="shared" si="1"/>
        <v>29</v>
      </c>
      <c r="C63" s="96" t="s">
        <v>368</v>
      </c>
      <c r="D63" s="181">
        <v>206</v>
      </c>
      <c r="E63" s="213" t="s">
        <v>194</v>
      </c>
      <c r="F63" s="183">
        <v>280</v>
      </c>
      <c r="G63" s="181">
        <f>ROUND(F63*D63,-3)</f>
        <v>58000</v>
      </c>
      <c r="H63" s="185"/>
      <c r="I63" s="104"/>
    </row>
    <row r="64" spans="2:9" s="105" customFormat="1" ht="15" customHeight="1">
      <c r="B64" s="184">
        <f t="shared" si="1"/>
        <v>30</v>
      </c>
      <c r="C64" s="96" t="s">
        <v>215</v>
      </c>
      <c r="D64" s="181">
        <f>2875+192</f>
        <v>3067</v>
      </c>
      <c r="E64" s="213" t="s">
        <v>178</v>
      </c>
      <c r="F64" s="183">
        <v>30</v>
      </c>
      <c r="G64" s="181">
        <f>F64*D64</f>
        <v>92010</v>
      </c>
      <c r="H64" s="185"/>
      <c r="I64" s="104"/>
    </row>
    <row r="65" spans="2:9" s="105" customFormat="1" ht="15" customHeight="1">
      <c r="B65" s="184">
        <f t="shared" si="1"/>
        <v>31</v>
      </c>
      <c r="C65" s="96" t="s">
        <v>369</v>
      </c>
      <c r="D65" s="181">
        <f>58*10</f>
        <v>580</v>
      </c>
      <c r="E65" s="213" t="s">
        <v>178</v>
      </c>
      <c r="F65" s="183">
        <v>65</v>
      </c>
      <c r="G65" s="181">
        <f>F65*D65</f>
        <v>37700</v>
      </c>
      <c r="H65" s="185"/>
      <c r="I65" s="104"/>
    </row>
    <row r="66" spans="2:9" s="105" customFormat="1" ht="15" customHeight="1">
      <c r="B66" s="184">
        <f t="shared" si="1"/>
        <v>32</v>
      </c>
      <c r="C66" s="96" t="s">
        <v>370</v>
      </c>
      <c r="D66" s="181">
        <f>(38*10)</f>
        <v>380</v>
      </c>
      <c r="E66" s="213" t="s">
        <v>178</v>
      </c>
      <c r="F66" s="183">
        <v>65</v>
      </c>
      <c r="G66" s="181">
        <f>F66*D66</f>
        <v>24700</v>
      </c>
      <c r="H66" s="185"/>
      <c r="I66" s="104"/>
    </row>
    <row r="67" spans="2:9" s="105" customFormat="1" ht="15" customHeight="1">
      <c r="B67" s="184">
        <f t="shared" si="1"/>
        <v>33</v>
      </c>
      <c r="C67" s="96" t="s">
        <v>371</v>
      </c>
      <c r="D67" s="181">
        <f>(76*10)-(3*24)</f>
        <v>688</v>
      </c>
      <c r="E67" s="213" t="s">
        <v>178</v>
      </c>
      <c r="F67" s="183">
        <v>65</v>
      </c>
      <c r="G67" s="181">
        <f>F67*D67</f>
        <v>44720</v>
      </c>
      <c r="H67" s="185"/>
      <c r="I67" s="104"/>
    </row>
    <row r="68" spans="2:9" s="105" customFormat="1" ht="15" customHeight="1">
      <c r="B68" s="184"/>
      <c r="C68" s="274" t="s">
        <v>217</v>
      </c>
      <c r="D68" s="181"/>
      <c r="E68" s="213"/>
      <c r="F68" s="183"/>
      <c r="G68" s="181"/>
      <c r="H68" s="185"/>
      <c r="I68" s="104"/>
    </row>
    <row r="69" spans="2:9" s="105" customFormat="1" ht="15" customHeight="1">
      <c r="B69" s="184">
        <f>B67+1</f>
        <v>34</v>
      </c>
      <c r="C69" s="96" t="s">
        <v>218</v>
      </c>
      <c r="D69" s="181">
        <v>13</v>
      </c>
      <c r="E69" s="213" t="s">
        <v>194</v>
      </c>
      <c r="F69" s="183">
        <v>850</v>
      </c>
      <c r="G69" s="181">
        <f>ROUND(F69*D69,-3)</f>
        <v>11000</v>
      </c>
      <c r="H69" s="185"/>
      <c r="I69" s="104"/>
    </row>
    <row r="70" spans="2:9" s="105" customFormat="1" ht="15" customHeight="1">
      <c r="B70" s="184">
        <f>B69+1</f>
        <v>35</v>
      </c>
      <c r="C70" s="96" t="s">
        <v>219</v>
      </c>
      <c r="D70" s="181">
        <v>1</v>
      </c>
      <c r="E70" s="213" t="s">
        <v>196</v>
      </c>
      <c r="F70" s="183">
        <v>5000</v>
      </c>
      <c r="G70" s="181">
        <f>ROUND(F70*D70,-3)</f>
        <v>5000</v>
      </c>
      <c r="H70" s="185"/>
      <c r="I70" s="104"/>
    </row>
    <row r="71" spans="2:9" s="105" customFormat="1" ht="15" customHeight="1">
      <c r="B71" s="184">
        <f>B70+1</f>
        <v>36</v>
      </c>
      <c r="C71" s="96" t="s">
        <v>372</v>
      </c>
      <c r="D71" s="181">
        <v>1</v>
      </c>
      <c r="E71" s="213" t="s">
        <v>196</v>
      </c>
      <c r="F71" s="183">
        <v>20000</v>
      </c>
      <c r="G71" s="181">
        <f>ROUND(F71*D71,-3)</f>
        <v>20000</v>
      </c>
      <c r="H71" s="185"/>
      <c r="I71" s="104"/>
    </row>
    <row r="72" spans="2:9" s="105" customFormat="1" ht="15" customHeight="1">
      <c r="B72" s="184">
        <f>B71+1</f>
        <v>37</v>
      </c>
      <c r="C72" s="96" t="s">
        <v>221</v>
      </c>
      <c r="D72" s="181" t="e">
        <f>D34</f>
        <v>#REF!</v>
      </c>
      <c r="E72" s="213" t="s">
        <v>178</v>
      </c>
      <c r="F72" s="183">
        <v>10</v>
      </c>
      <c r="G72" s="181" t="e">
        <f>ROUND(F72*D72,-3)</f>
        <v>#REF!</v>
      </c>
      <c r="H72" s="185"/>
      <c r="I72" s="104"/>
    </row>
    <row r="73" spans="2:9" s="105" customFormat="1" ht="15" customHeight="1">
      <c r="B73" s="184"/>
      <c r="C73" s="274" t="s">
        <v>222</v>
      </c>
      <c r="D73" s="181"/>
      <c r="E73" s="213"/>
      <c r="F73" s="183"/>
      <c r="G73" s="181"/>
      <c r="H73" s="185"/>
      <c r="I73" s="104"/>
    </row>
    <row r="74" spans="2:9" s="105" customFormat="1" ht="15" customHeight="1">
      <c r="B74" s="184">
        <f>B72+1</f>
        <v>38</v>
      </c>
      <c r="C74" s="96" t="s">
        <v>373</v>
      </c>
      <c r="D74" s="181">
        <f>356+195+60+133+148+71</f>
        <v>963</v>
      </c>
      <c r="E74" s="213" t="s">
        <v>194</v>
      </c>
      <c r="F74" s="183">
        <v>25</v>
      </c>
      <c r="G74" s="181">
        <f>ROUND(F74*D74,-3)</f>
        <v>24000</v>
      </c>
      <c r="H74" s="185"/>
      <c r="I74" s="104"/>
    </row>
    <row r="75" spans="2:9" s="105" customFormat="1" ht="15" customHeight="1">
      <c r="B75" s="184">
        <f>B74+1</f>
        <v>39</v>
      </c>
      <c r="C75" s="96" t="s">
        <v>224</v>
      </c>
      <c r="D75" s="181">
        <f>380+387+98+159+160+61+73</f>
        <v>1318</v>
      </c>
      <c r="E75" s="213" t="s">
        <v>194</v>
      </c>
      <c r="F75" s="183">
        <v>35</v>
      </c>
      <c r="G75" s="181">
        <f>ROUND(F75*D75,-3)</f>
        <v>46000</v>
      </c>
      <c r="H75" s="185"/>
      <c r="I75" s="104"/>
    </row>
    <row r="76" spans="2:9" s="105" customFormat="1" ht="15" customHeight="1">
      <c r="B76" s="184">
        <f>B75+1</f>
        <v>40</v>
      </c>
      <c r="C76" s="96" t="s">
        <v>225</v>
      </c>
      <c r="D76" s="181">
        <f>174+156+44+126+79</f>
        <v>579</v>
      </c>
      <c r="E76" s="213" t="s">
        <v>194</v>
      </c>
      <c r="F76" s="183">
        <v>30</v>
      </c>
      <c r="G76" s="181">
        <f>ROUND(F76*D76,-3)</f>
        <v>17000</v>
      </c>
      <c r="H76" s="185"/>
      <c r="I76" s="104"/>
    </row>
    <row r="77" spans="2:9" s="105" customFormat="1" ht="15" customHeight="1">
      <c r="B77" s="184"/>
      <c r="C77" s="275" t="s">
        <v>226</v>
      </c>
      <c r="D77" s="185"/>
      <c r="E77" s="244"/>
      <c r="F77" s="186"/>
      <c r="G77" s="185"/>
      <c r="H77" s="185"/>
      <c r="I77" s="104"/>
    </row>
    <row r="78" spans="2:9" s="105" customFormat="1" ht="15" customHeight="1">
      <c r="B78" s="184">
        <f>B76+1</f>
        <v>41</v>
      </c>
      <c r="C78" s="323" t="s">
        <v>227</v>
      </c>
      <c r="D78" s="185">
        <v>16</v>
      </c>
      <c r="E78" s="244" t="s">
        <v>228</v>
      </c>
      <c r="F78" s="186">
        <v>2400</v>
      </c>
      <c r="G78" s="181">
        <f>F78*D78</f>
        <v>38400</v>
      </c>
      <c r="H78" s="185"/>
      <c r="I78" s="104"/>
    </row>
    <row r="79" spans="2:9" s="105" customFormat="1" ht="15" customHeight="1">
      <c r="B79" s="184">
        <f>B78+1</f>
        <v>42</v>
      </c>
      <c r="C79" s="96" t="s">
        <v>374</v>
      </c>
      <c r="D79" s="185">
        <v>3</v>
      </c>
      <c r="E79" s="244" t="s">
        <v>228</v>
      </c>
      <c r="F79" s="186">
        <v>8000</v>
      </c>
      <c r="G79" s="181">
        <f>F79*D79</f>
        <v>24000</v>
      </c>
      <c r="H79" s="185"/>
      <c r="I79" s="104"/>
    </row>
    <row r="80" spans="2:9" s="105" customFormat="1" ht="15" customHeight="1">
      <c r="B80" s="184">
        <f>B79+1</f>
        <v>43</v>
      </c>
      <c r="C80" s="96" t="s">
        <v>375</v>
      </c>
      <c r="D80" s="185">
        <v>3</v>
      </c>
      <c r="E80" s="244" t="s">
        <v>228</v>
      </c>
      <c r="F80" s="186">
        <v>6000</v>
      </c>
      <c r="G80" s="181">
        <f>F80*D80</f>
        <v>18000</v>
      </c>
      <c r="H80" s="185"/>
      <c r="I80" s="104"/>
    </row>
    <row r="81" spans="2:9" s="105" customFormat="1" ht="15" customHeight="1">
      <c r="B81" s="184">
        <f>B80+1</f>
        <v>44</v>
      </c>
      <c r="C81" s="323" t="s">
        <v>376</v>
      </c>
      <c r="D81" s="185">
        <v>2</v>
      </c>
      <c r="E81" s="244" t="s">
        <v>228</v>
      </c>
      <c r="F81" s="186">
        <v>3500</v>
      </c>
      <c r="G81" s="181">
        <f>F81*D81</f>
        <v>7000</v>
      </c>
      <c r="H81" s="185"/>
      <c r="I81" s="104"/>
    </row>
    <row r="82" spans="2:9" s="105" customFormat="1" ht="15" customHeight="1">
      <c r="B82" s="184"/>
      <c r="D82" s="185"/>
      <c r="E82" s="244"/>
      <c r="F82" s="186"/>
      <c r="G82" s="185"/>
      <c r="H82" s="185"/>
      <c r="I82" s="104"/>
    </row>
    <row r="83" spans="2:9" s="96" customFormat="1" ht="17.100000000000001" customHeight="1">
      <c r="B83" s="90" t="s">
        <v>229</v>
      </c>
      <c r="C83" s="91" t="s">
        <v>230</v>
      </c>
      <c r="D83" s="192" t="e">
        <f>H4</f>
        <v>#REF!</v>
      </c>
      <c r="E83" s="243"/>
      <c r="F83" s="193" t="e">
        <f>H83/D83</f>
        <v>#REF!</v>
      </c>
      <c r="G83" s="92"/>
      <c r="H83" s="95">
        <f>SUM(G84:G86)</f>
        <v>0</v>
      </c>
      <c r="I83" s="34"/>
    </row>
    <row r="84" spans="2:9" s="96" customFormat="1" ht="15" customHeight="1">
      <c r="B84" s="180"/>
      <c r="D84" s="181"/>
      <c r="E84" s="213"/>
      <c r="F84" s="183"/>
      <c r="G84" s="181"/>
      <c r="H84" s="181"/>
      <c r="I84" s="34"/>
    </row>
    <row r="85" spans="2:9" s="195" customFormat="1" ht="15" customHeight="1">
      <c r="B85" s="196">
        <f>B81+1</f>
        <v>45</v>
      </c>
      <c r="C85" s="322" t="s">
        <v>231</v>
      </c>
      <c r="D85" s="197"/>
      <c r="E85" s="245"/>
      <c r="F85" s="198"/>
      <c r="G85" s="197"/>
      <c r="H85" s="197"/>
      <c r="I85" s="199"/>
    </row>
    <row r="86" spans="2:9" s="96" customFormat="1" ht="15" customHeight="1">
      <c r="B86" s="180"/>
      <c r="D86" s="181"/>
      <c r="E86" s="213"/>
      <c r="F86" s="183"/>
      <c r="G86" s="181"/>
      <c r="H86" s="181"/>
      <c r="I86" s="34"/>
    </row>
    <row r="87" spans="2:9" s="96" customFormat="1" ht="17.100000000000001" customHeight="1">
      <c r="B87" s="90" t="s">
        <v>232</v>
      </c>
      <c r="C87" s="91" t="s">
        <v>233</v>
      </c>
      <c r="D87" s="192" t="e">
        <f>D83</f>
        <v>#REF!</v>
      </c>
      <c r="E87" s="243"/>
      <c r="F87" s="193" t="e">
        <f>H87/D87</f>
        <v>#REF!</v>
      </c>
      <c r="G87" s="92"/>
      <c r="H87" s="95">
        <f>SUM(G88:G92)</f>
        <v>51650</v>
      </c>
      <c r="I87" s="34"/>
    </row>
    <row r="88" spans="2:9" s="96" customFormat="1" ht="15" customHeight="1">
      <c r="B88" s="180"/>
      <c r="D88" s="181"/>
      <c r="E88" s="213"/>
      <c r="F88" s="183"/>
      <c r="G88" s="181"/>
      <c r="H88" s="181"/>
      <c r="I88" s="34"/>
    </row>
    <row r="89" spans="2:9" s="96" customFormat="1" ht="15" customHeight="1">
      <c r="B89" s="180">
        <f>B85+1</f>
        <v>46</v>
      </c>
      <c r="C89" s="96" t="s">
        <v>377</v>
      </c>
      <c r="D89" s="181">
        <f>D79+D80+D81+D95+D103+D104</f>
        <v>16</v>
      </c>
      <c r="E89" s="213" t="s">
        <v>228</v>
      </c>
      <c r="F89" s="183">
        <v>1900</v>
      </c>
      <c r="G89" s="181">
        <f>F89*D89</f>
        <v>30400</v>
      </c>
      <c r="H89" s="181"/>
      <c r="I89" s="34"/>
    </row>
    <row r="90" spans="2:9" s="96" customFormat="1" ht="15" customHeight="1">
      <c r="B90" s="180">
        <f>B89+1</f>
        <v>47</v>
      </c>
      <c r="C90" s="96" t="s">
        <v>378</v>
      </c>
      <c r="D90" s="181">
        <v>17</v>
      </c>
      <c r="E90" s="213" t="s">
        <v>228</v>
      </c>
      <c r="F90" s="183">
        <v>1250</v>
      </c>
      <c r="G90" s="181">
        <f>F90*D90</f>
        <v>21250</v>
      </c>
      <c r="H90" s="181"/>
      <c r="I90" s="34"/>
    </row>
    <row r="91" spans="2:9" s="96" customFormat="1" ht="15" customHeight="1">
      <c r="B91" s="180"/>
      <c r="D91" s="181"/>
      <c r="E91" s="213"/>
      <c r="F91" s="183"/>
      <c r="G91" s="181"/>
      <c r="H91" s="181"/>
      <c r="I91" s="34"/>
    </row>
    <row r="92" spans="2:9" s="96" customFormat="1" ht="15" customHeight="1">
      <c r="B92" s="180"/>
      <c r="D92" s="181"/>
      <c r="E92" s="213"/>
      <c r="F92" s="183"/>
      <c r="G92" s="181"/>
      <c r="H92" s="181"/>
      <c r="I92" s="34"/>
    </row>
    <row r="93" spans="2:9" s="96" customFormat="1" ht="17.100000000000001" customHeight="1">
      <c r="B93" s="97" t="s">
        <v>236</v>
      </c>
      <c r="C93" s="91" t="s">
        <v>237</v>
      </c>
      <c r="D93" s="192" t="e">
        <f>D87</f>
        <v>#REF!</v>
      </c>
      <c r="E93" s="243"/>
      <c r="F93" s="193" t="e">
        <f>H93/D93</f>
        <v>#REF!</v>
      </c>
      <c r="G93" s="92"/>
      <c r="H93" s="95">
        <f>SUM(G94:G106)</f>
        <v>170340</v>
      </c>
      <c r="I93" s="34"/>
    </row>
    <row r="94" spans="2:9" s="96" customFormat="1" ht="15" customHeight="1">
      <c r="B94" s="180"/>
      <c r="D94" s="181"/>
      <c r="E94" s="213"/>
      <c r="F94" s="183"/>
      <c r="G94" s="181"/>
      <c r="H94" s="181"/>
      <c r="I94" s="34"/>
    </row>
    <row r="95" spans="2:9" s="96" customFormat="1" ht="15" customHeight="1">
      <c r="B95" s="180">
        <f>B90+1</f>
        <v>48</v>
      </c>
      <c r="C95" s="96" t="s">
        <v>379</v>
      </c>
      <c r="D95" s="181">
        <v>3</v>
      </c>
      <c r="E95" s="213" t="s">
        <v>228</v>
      </c>
      <c r="F95" s="183">
        <v>5000</v>
      </c>
      <c r="G95" s="181">
        <f t="shared" ref="G95:G106" si="2">F95*D95</f>
        <v>15000</v>
      </c>
      <c r="H95" s="181"/>
      <c r="I95" s="34"/>
    </row>
    <row r="96" spans="2:9" s="96" customFormat="1" ht="15" customHeight="1">
      <c r="B96" s="180">
        <f>B95+1</f>
        <v>49</v>
      </c>
      <c r="C96" s="96" t="s">
        <v>380</v>
      </c>
      <c r="D96" s="181">
        <v>2</v>
      </c>
      <c r="E96" s="213" t="s">
        <v>228</v>
      </c>
      <c r="F96" s="183">
        <v>1500</v>
      </c>
      <c r="G96" s="181">
        <f t="shared" si="2"/>
        <v>3000</v>
      </c>
      <c r="H96" s="181"/>
      <c r="I96" s="34"/>
    </row>
    <row r="97" spans="2:9" s="96" customFormat="1" ht="15" customHeight="1">
      <c r="B97" s="180">
        <f t="shared" ref="B97:B107" si="3">B96+1</f>
        <v>50</v>
      </c>
      <c r="C97" s="96" t="s">
        <v>381</v>
      </c>
      <c r="D97" s="181">
        <v>1</v>
      </c>
      <c r="E97" s="213" t="s">
        <v>228</v>
      </c>
      <c r="F97" s="183">
        <v>2500</v>
      </c>
      <c r="G97" s="181">
        <f t="shared" si="2"/>
        <v>2500</v>
      </c>
      <c r="H97" s="181"/>
      <c r="I97" s="34"/>
    </row>
    <row r="98" spans="2:9" s="96" customFormat="1" ht="15" customHeight="1">
      <c r="B98" s="180">
        <f t="shared" si="3"/>
        <v>51</v>
      </c>
      <c r="C98" s="96" t="s">
        <v>382</v>
      </c>
      <c r="D98" s="181">
        <v>100</v>
      </c>
      <c r="E98" s="213" t="s">
        <v>178</v>
      </c>
      <c r="F98" s="183">
        <v>195</v>
      </c>
      <c r="G98" s="181">
        <f t="shared" si="2"/>
        <v>19500</v>
      </c>
      <c r="H98" s="181"/>
      <c r="I98" s="34"/>
    </row>
    <row r="99" spans="2:9" s="96" customFormat="1" ht="15" customHeight="1">
      <c r="B99" s="180">
        <f t="shared" si="3"/>
        <v>52</v>
      </c>
      <c r="C99" s="96" t="s">
        <v>383</v>
      </c>
      <c r="D99" s="181">
        <v>2</v>
      </c>
      <c r="E99" s="213" t="s">
        <v>228</v>
      </c>
      <c r="F99" s="183">
        <v>10000</v>
      </c>
      <c r="G99" s="181">
        <f t="shared" si="2"/>
        <v>20000</v>
      </c>
      <c r="H99" s="181"/>
      <c r="I99" s="34"/>
    </row>
    <row r="100" spans="2:9" s="96" customFormat="1" ht="15" customHeight="1">
      <c r="B100" s="180">
        <f t="shared" si="3"/>
        <v>53</v>
      </c>
      <c r="C100" s="96" t="s">
        <v>384</v>
      </c>
      <c r="D100" s="181">
        <v>60</v>
      </c>
      <c r="E100" s="213" t="s">
        <v>178</v>
      </c>
      <c r="F100" s="183">
        <v>50</v>
      </c>
      <c r="G100" s="181">
        <f t="shared" si="2"/>
        <v>3000</v>
      </c>
      <c r="H100" s="181"/>
      <c r="I100" s="34"/>
    </row>
    <row r="101" spans="2:9" s="96" customFormat="1" ht="15" customHeight="1">
      <c r="B101" s="180">
        <f t="shared" si="3"/>
        <v>54</v>
      </c>
      <c r="C101" s="96" t="s">
        <v>385</v>
      </c>
      <c r="D101" s="181">
        <f>(6*9.5)+(1.5*28)+54+73</f>
        <v>226</v>
      </c>
      <c r="E101" s="213" t="s">
        <v>178</v>
      </c>
      <c r="F101" s="183">
        <v>165</v>
      </c>
      <c r="G101" s="181">
        <f t="shared" si="2"/>
        <v>37290</v>
      </c>
      <c r="H101" s="181"/>
      <c r="I101" s="34"/>
    </row>
    <row r="102" spans="2:9" s="96" customFormat="1" ht="15" customHeight="1">
      <c r="B102" s="180">
        <f t="shared" si="3"/>
        <v>55</v>
      </c>
      <c r="C102" s="96" t="s">
        <v>386</v>
      </c>
      <c r="D102" s="181">
        <v>393</v>
      </c>
      <c r="E102" s="213" t="s">
        <v>178</v>
      </c>
      <c r="F102" s="183">
        <v>50</v>
      </c>
      <c r="G102" s="181">
        <f t="shared" si="2"/>
        <v>19650</v>
      </c>
      <c r="H102" s="181"/>
      <c r="I102" s="34"/>
    </row>
    <row r="103" spans="2:9" s="96" customFormat="1" ht="15" customHeight="1">
      <c r="B103" s="180">
        <f t="shared" si="3"/>
        <v>56</v>
      </c>
      <c r="C103" s="96" t="s">
        <v>387</v>
      </c>
      <c r="D103" s="181">
        <v>3</v>
      </c>
      <c r="E103" s="213" t="s">
        <v>228</v>
      </c>
      <c r="F103" s="183">
        <v>6500</v>
      </c>
      <c r="G103" s="181">
        <f t="shared" si="2"/>
        <v>19500</v>
      </c>
      <c r="H103" s="181"/>
      <c r="I103" s="34"/>
    </row>
    <row r="104" spans="2:9" s="96" customFormat="1" ht="15" customHeight="1">
      <c r="B104" s="180">
        <f t="shared" si="3"/>
        <v>57</v>
      </c>
      <c r="C104" s="96" t="s">
        <v>388</v>
      </c>
      <c r="D104" s="181">
        <v>2</v>
      </c>
      <c r="E104" s="213" t="s">
        <v>228</v>
      </c>
      <c r="F104" s="183">
        <v>5000</v>
      </c>
      <c r="G104" s="181">
        <f t="shared" si="2"/>
        <v>10000</v>
      </c>
      <c r="H104" s="181"/>
      <c r="I104" s="34"/>
    </row>
    <row r="105" spans="2:9" s="96" customFormat="1" ht="15" customHeight="1">
      <c r="B105" s="180">
        <f t="shared" si="3"/>
        <v>58</v>
      </c>
      <c r="C105" s="96" t="s">
        <v>389</v>
      </c>
      <c r="D105" s="181">
        <v>1</v>
      </c>
      <c r="E105" s="213" t="s">
        <v>228</v>
      </c>
      <c r="F105" s="183">
        <v>5500</v>
      </c>
      <c r="G105" s="181">
        <f t="shared" si="2"/>
        <v>5500</v>
      </c>
      <c r="H105" s="181"/>
      <c r="I105" s="34"/>
    </row>
    <row r="106" spans="2:9" s="96" customFormat="1" ht="15" customHeight="1">
      <c r="B106" s="180">
        <f t="shared" si="3"/>
        <v>59</v>
      </c>
      <c r="C106" s="96" t="s">
        <v>390</v>
      </c>
      <c r="D106" s="181">
        <v>44</v>
      </c>
      <c r="E106" s="213" t="s">
        <v>194</v>
      </c>
      <c r="F106" s="183">
        <v>350</v>
      </c>
      <c r="G106" s="181">
        <f t="shared" si="2"/>
        <v>15400</v>
      </c>
      <c r="H106" s="181"/>
      <c r="I106" s="34"/>
    </row>
    <row r="107" spans="2:9" s="96" customFormat="1" ht="15" customHeight="1">
      <c r="B107" s="180">
        <f t="shared" si="3"/>
        <v>60</v>
      </c>
      <c r="C107" s="96" t="s">
        <v>391</v>
      </c>
      <c r="D107" s="181">
        <f>88+89</f>
        <v>177</v>
      </c>
      <c r="E107" s="213" t="s">
        <v>194</v>
      </c>
      <c r="F107" s="183">
        <v>55</v>
      </c>
      <c r="G107" s="181">
        <f>ROUND(F107*D107,-3)</f>
        <v>10000</v>
      </c>
      <c r="H107" s="181"/>
      <c r="I107" s="34"/>
    </row>
    <row r="108" spans="2:9" s="96" customFormat="1" ht="15" customHeight="1">
      <c r="B108" s="180"/>
      <c r="D108" s="181"/>
      <c r="E108" s="213"/>
      <c r="F108" s="183"/>
      <c r="G108" s="181"/>
      <c r="H108" s="181"/>
      <c r="I108" s="34"/>
    </row>
    <row r="109" spans="2:9" s="96" customFormat="1" ht="17.100000000000001" customHeight="1">
      <c r="B109" s="97" t="s">
        <v>250</v>
      </c>
      <c r="C109" s="91" t="s">
        <v>251</v>
      </c>
      <c r="D109" s="192" t="e">
        <f>D93</f>
        <v>#REF!</v>
      </c>
      <c r="E109" s="243"/>
      <c r="F109" s="193" t="e">
        <f>H109/D109</f>
        <v>#REF!</v>
      </c>
      <c r="G109" s="92"/>
      <c r="H109" s="95">
        <f>SUM(G110:G117)</f>
        <v>177323.75</v>
      </c>
      <c r="I109" s="98"/>
    </row>
    <row r="110" spans="2:9" s="96" customFormat="1" ht="15" customHeight="1">
      <c r="B110" s="180"/>
      <c r="D110" s="181"/>
      <c r="E110" s="213"/>
      <c r="F110" s="183"/>
      <c r="G110" s="181"/>
      <c r="H110" s="181"/>
      <c r="I110" s="34"/>
    </row>
    <row r="111" spans="2:9" s="96" customFormat="1" ht="15" customHeight="1">
      <c r="B111" s="180">
        <f>B107+1+1</f>
        <v>62</v>
      </c>
      <c r="C111" s="96" t="s">
        <v>252</v>
      </c>
      <c r="D111" s="181">
        <f>299+179</f>
        <v>478</v>
      </c>
      <c r="E111" s="213" t="s">
        <v>194</v>
      </c>
      <c r="F111" s="183">
        <v>135</v>
      </c>
      <c r="G111" s="181">
        <f t="shared" ref="G111:G116" si="4">F111*D111</f>
        <v>64530</v>
      </c>
      <c r="H111" s="181"/>
      <c r="I111" s="34"/>
    </row>
    <row r="112" spans="2:9" s="96" customFormat="1" ht="15" customHeight="1">
      <c r="B112" s="180">
        <f>B111+1</f>
        <v>63</v>
      </c>
      <c r="C112" s="96" t="s">
        <v>253</v>
      </c>
      <c r="D112" s="181">
        <v>1</v>
      </c>
      <c r="E112" s="213" t="s">
        <v>196</v>
      </c>
      <c r="F112" s="183">
        <v>20000</v>
      </c>
      <c r="G112" s="181">
        <f t="shared" si="4"/>
        <v>20000</v>
      </c>
      <c r="H112" s="181"/>
      <c r="I112" s="34"/>
    </row>
    <row r="113" spans="2:9" s="96" customFormat="1" ht="15" customHeight="1">
      <c r="B113" s="180">
        <f>B112+1</f>
        <v>64</v>
      </c>
      <c r="C113" s="96" t="s">
        <v>254</v>
      </c>
      <c r="D113" s="181">
        <v>546</v>
      </c>
      <c r="E113" s="213" t="s">
        <v>194</v>
      </c>
      <c r="F113" s="183">
        <v>100</v>
      </c>
      <c r="G113" s="181">
        <f t="shared" si="4"/>
        <v>54600</v>
      </c>
      <c r="H113" s="181"/>
      <c r="I113" s="34"/>
    </row>
    <row r="114" spans="2:9" s="96" customFormat="1" ht="15" customHeight="1">
      <c r="B114" s="180">
        <f>B113+1</f>
        <v>65</v>
      </c>
      <c r="C114" s="96" t="s">
        <v>255</v>
      </c>
      <c r="D114" s="181">
        <f>(D111+D113+D112)*13.5</f>
        <v>13837.5</v>
      </c>
      <c r="E114" s="213" t="s">
        <v>178</v>
      </c>
      <c r="F114" s="183">
        <v>2.5</v>
      </c>
      <c r="G114" s="181">
        <f t="shared" si="4"/>
        <v>34593.75</v>
      </c>
      <c r="H114" s="181"/>
      <c r="I114" s="34"/>
    </row>
    <row r="115" spans="2:9" s="96" customFormat="1" ht="15" customHeight="1">
      <c r="B115" s="180">
        <f>B114+1</f>
        <v>66</v>
      </c>
      <c r="C115" s="96" t="s">
        <v>256</v>
      </c>
      <c r="D115" s="181">
        <v>1</v>
      </c>
      <c r="E115" s="213" t="s">
        <v>257</v>
      </c>
      <c r="F115" s="183">
        <v>1200</v>
      </c>
      <c r="G115" s="181">
        <f t="shared" si="4"/>
        <v>1200</v>
      </c>
      <c r="H115" s="181"/>
      <c r="I115" s="34"/>
    </row>
    <row r="116" spans="2:9" s="96" customFormat="1" ht="15" customHeight="1">
      <c r="B116" s="180">
        <f>B115+1</f>
        <v>67</v>
      </c>
      <c r="C116" s="96" t="s">
        <v>258</v>
      </c>
      <c r="D116" s="181">
        <v>2</v>
      </c>
      <c r="E116" s="213" t="s">
        <v>257</v>
      </c>
      <c r="F116" s="183">
        <v>1200</v>
      </c>
      <c r="G116" s="181">
        <f t="shared" si="4"/>
        <v>2400</v>
      </c>
      <c r="H116" s="181"/>
      <c r="I116" s="34"/>
    </row>
    <row r="117" spans="2:9" s="96" customFormat="1" ht="15" customHeight="1">
      <c r="B117" s="187"/>
      <c r="D117" s="181"/>
      <c r="E117" s="213"/>
      <c r="F117" s="183"/>
      <c r="G117" s="181"/>
      <c r="H117" s="181"/>
      <c r="I117" s="34"/>
    </row>
    <row r="118" spans="2:9" s="96" customFormat="1" ht="17.100000000000001" customHeight="1">
      <c r="B118" s="90" t="s">
        <v>259</v>
      </c>
      <c r="C118" s="91" t="s">
        <v>260</v>
      </c>
      <c r="D118" s="192" t="e">
        <f>D109</f>
        <v>#REF!</v>
      </c>
      <c r="E118" s="243"/>
      <c r="F118" s="193" t="e">
        <f>H118/D118</f>
        <v>#REF!</v>
      </c>
      <c r="G118" s="92"/>
      <c r="H118" s="95">
        <f>SUM(G119:G139)</f>
        <v>257000</v>
      </c>
      <c r="I118" s="34"/>
    </row>
    <row r="119" spans="2:9" s="96" customFormat="1" ht="15" customHeight="1">
      <c r="B119" s="180"/>
      <c r="D119" s="181"/>
      <c r="E119" s="213"/>
      <c r="F119" s="183"/>
      <c r="G119" s="181"/>
      <c r="H119" s="181"/>
      <c r="I119" s="34"/>
    </row>
    <row r="120" spans="2:9" s="96" customFormat="1" ht="15" customHeight="1">
      <c r="B120" s="180">
        <f>B116+1</f>
        <v>68</v>
      </c>
      <c r="C120" s="96" t="s">
        <v>261</v>
      </c>
      <c r="D120" s="181">
        <v>123</v>
      </c>
      <c r="E120" s="213" t="s">
        <v>178</v>
      </c>
      <c r="F120" s="183">
        <v>40</v>
      </c>
      <c r="G120" s="181">
        <f t="shared" ref="G120:G138" si="5">F120*D120</f>
        <v>4920</v>
      </c>
      <c r="H120" s="181"/>
      <c r="I120" s="34"/>
    </row>
    <row r="121" spans="2:9" s="96" customFormat="1" ht="15" customHeight="1">
      <c r="B121" s="180">
        <f>B120+1</f>
        <v>69</v>
      </c>
      <c r="C121" s="96" t="s">
        <v>392</v>
      </c>
      <c r="D121" s="181">
        <v>495</v>
      </c>
      <c r="E121" s="213" t="s">
        <v>178</v>
      </c>
      <c r="F121" s="183">
        <v>25</v>
      </c>
      <c r="G121" s="181">
        <f t="shared" si="5"/>
        <v>12375</v>
      </c>
      <c r="H121" s="181"/>
      <c r="I121" s="34"/>
    </row>
    <row r="122" spans="2:9" s="96" customFormat="1" ht="15" customHeight="1">
      <c r="B122" s="180">
        <f>B121+1</f>
        <v>70</v>
      </c>
      <c r="C122" s="96" t="s">
        <v>393</v>
      </c>
      <c r="D122" s="181">
        <v>97</v>
      </c>
      <c r="E122" s="213" t="s">
        <v>178</v>
      </c>
      <c r="F122" s="183">
        <v>25</v>
      </c>
      <c r="G122" s="181">
        <f t="shared" si="5"/>
        <v>2425</v>
      </c>
      <c r="H122" s="181"/>
      <c r="I122" s="34"/>
    </row>
    <row r="123" spans="2:9" s="96" customFormat="1" ht="15" customHeight="1">
      <c r="B123" s="180">
        <f>B122+1</f>
        <v>71</v>
      </c>
      <c r="C123" s="104" t="s">
        <v>394</v>
      </c>
      <c r="D123" s="181">
        <v>25</v>
      </c>
      <c r="E123" s="213" t="s">
        <v>178</v>
      </c>
      <c r="F123" s="183">
        <v>45</v>
      </c>
      <c r="G123" s="181">
        <f t="shared" si="5"/>
        <v>1125</v>
      </c>
      <c r="H123" s="181"/>
      <c r="I123" s="34"/>
    </row>
    <row r="124" spans="2:9" s="96" customFormat="1" ht="15" customHeight="1">
      <c r="B124" s="180">
        <f t="shared" ref="B124:B138" si="6">B123+1</f>
        <v>72</v>
      </c>
      <c r="C124" s="104" t="s">
        <v>395</v>
      </c>
      <c r="D124" s="181">
        <v>1068</v>
      </c>
      <c r="E124" s="213" t="s">
        <v>178</v>
      </c>
      <c r="F124" s="183">
        <v>35</v>
      </c>
      <c r="G124" s="181">
        <f t="shared" si="5"/>
        <v>37380</v>
      </c>
      <c r="H124" s="181"/>
      <c r="I124" s="34"/>
    </row>
    <row r="125" spans="2:9" s="96" customFormat="1" ht="15" customHeight="1">
      <c r="B125" s="180">
        <f t="shared" si="6"/>
        <v>73</v>
      </c>
      <c r="C125" s="104" t="s">
        <v>396</v>
      </c>
      <c r="D125" s="181">
        <v>637</v>
      </c>
      <c r="E125" s="213" t="s">
        <v>178</v>
      </c>
      <c r="F125" s="183">
        <v>35</v>
      </c>
      <c r="G125" s="181">
        <f t="shared" si="5"/>
        <v>22295</v>
      </c>
      <c r="H125" s="181"/>
      <c r="I125" s="34"/>
    </row>
    <row r="126" spans="2:9" s="96" customFormat="1" ht="15" customHeight="1">
      <c r="B126" s="180">
        <f t="shared" si="6"/>
        <v>74</v>
      </c>
      <c r="C126" s="104" t="s">
        <v>397</v>
      </c>
      <c r="D126" s="181">
        <v>164</v>
      </c>
      <c r="E126" s="213" t="s">
        <v>178</v>
      </c>
      <c r="F126" s="183">
        <v>35</v>
      </c>
      <c r="G126" s="181">
        <f t="shared" si="5"/>
        <v>5740</v>
      </c>
      <c r="H126" s="181"/>
      <c r="I126" s="34"/>
    </row>
    <row r="127" spans="2:9" s="96" customFormat="1" ht="15" customHeight="1">
      <c r="B127" s="180">
        <f t="shared" si="6"/>
        <v>75</v>
      </c>
      <c r="C127" s="326" t="s">
        <v>398</v>
      </c>
      <c r="D127" s="181">
        <v>70</v>
      </c>
      <c r="E127" s="213" t="s">
        <v>178</v>
      </c>
      <c r="F127" s="183">
        <v>45</v>
      </c>
      <c r="G127" s="181">
        <f t="shared" si="5"/>
        <v>3150</v>
      </c>
      <c r="H127" s="181"/>
      <c r="I127" s="34"/>
    </row>
    <row r="128" spans="2:9" s="96" customFormat="1" ht="15" customHeight="1">
      <c r="B128" s="180">
        <f t="shared" si="6"/>
        <v>76</v>
      </c>
      <c r="C128" s="96" t="s">
        <v>399</v>
      </c>
      <c r="D128" s="181">
        <f>(39*13)+(35*2.5)+(9*3.5)+(39*10)</f>
        <v>1016</v>
      </c>
      <c r="E128" s="213" t="s">
        <v>178</v>
      </c>
      <c r="F128" s="183">
        <v>30</v>
      </c>
      <c r="G128" s="181">
        <f t="shared" si="5"/>
        <v>30480</v>
      </c>
      <c r="H128" s="181"/>
      <c r="I128" s="34"/>
    </row>
    <row r="129" spans="2:9" s="96" customFormat="1" ht="15" customHeight="1">
      <c r="B129" s="180">
        <f t="shared" si="6"/>
        <v>77</v>
      </c>
      <c r="C129" s="96" t="s">
        <v>400</v>
      </c>
      <c r="D129" s="181">
        <f>19*3</f>
        <v>57</v>
      </c>
      <c r="E129" s="213" t="s">
        <v>178</v>
      </c>
      <c r="F129" s="183">
        <v>30</v>
      </c>
      <c r="G129" s="181">
        <f t="shared" si="5"/>
        <v>1710</v>
      </c>
      <c r="H129" s="181"/>
      <c r="I129" s="34"/>
    </row>
    <row r="130" spans="2:9" s="96" customFormat="1" ht="15" customHeight="1">
      <c r="B130" s="180">
        <f t="shared" si="6"/>
        <v>78</v>
      </c>
      <c r="C130" s="96" t="s">
        <v>401</v>
      </c>
      <c r="D130" s="181">
        <f>35*3</f>
        <v>105</v>
      </c>
      <c r="E130" s="213" t="s">
        <v>178</v>
      </c>
      <c r="F130" s="183">
        <v>45</v>
      </c>
      <c r="G130" s="181">
        <f t="shared" si="5"/>
        <v>4725</v>
      </c>
      <c r="H130" s="181"/>
      <c r="I130" s="34"/>
    </row>
    <row r="131" spans="2:9" s="96" customFormat="1" ht="15" customHeight="1">
      <c r="B131" s="180">
        <f t="shared" si="6"/>
        <v>79</v>
      </c>
      <c r="C131" s="96" t="s">
        <v>402</v>
      </c>
      <c r="D131" s="181">
        <f>69*16</f>
        <v>1104</v>
      </c>
      <c r="E131" s="213" t="s">
        <v>178</v>
      </c>
      <c r="F131" s="183">
        <v>55</v>
      </c>
      <c r="G131" s="181">
        <f t="shared" si="5"/>
        <v>60720</v>
      </c>
      <c r="H131" s="181"/>
      <c r="I131" s="34"/>
    </row>
    <row r="132" spans="2:9" s="96" customFormat="1" ht="15" customHeight="1">
      <c r="B132" s="180">
        <f t="shared" si="6"/>
        <v>80</v>
      </c>
      <c r="C132" s="96" t="s">
        <v>403</v>
      </c>
      <c r="D132" s="181">
        <f>20*9</f>
        <v>180</v>
      </c>
      <c r="E132" s="213" t="s">
        <v>178</v>
      </c>
      <c r="F132" s="183">
        <v>35</v>
      </c>
      <c r="G132" s="181">
        <f t="shared" si="5"/>
        <v>6300</v>
      </c>
      <c r="H132" s="181"/>
      <c r="I132" s="34"/>
    </row>
    <row r="133" spans="2:9" s="96" customFormat="1" ht="15" customHeight="1">
      <c r="B133" s="180">
        <f t="shared" si="6"/>
        <v>81</v>
      </c>
      <c r="C133" s="96" t="s">
        <v>404</v>
      </c>
      <c r="D133" s="181">
        <v>188</v>
      </c>
      <c r="E133" s="213" t="s">
        <v>178</v>
      </c>
      <c r="F133" s="183">
        <v>100</v>
      </c>
      <c r="G133" s="181">
        <f t="shared" si="5"/>
        <v>18800</v>
      </c>
      <c r="H133" s="181"/>
      <c r="I133" s="34"/>
    </row>
    <row r="134" spans="2:9" s="96" customFormat="1" ht="15" customHeight="1">
      <c r="B134" s="180">
        <f t="shared" si="6"/>
        <v>82</v>
      </c>
      <c r="C134" s="104" t="s">
        <v>405</v>
      </c>
      <c r="D134" s="181">
        <f>66+98+19</f>
        <v>183</v>
      </c>
      <c r="E134" s="213" t="s">
        <v>194</v>
      </c>
      <c r="F134" s="183">
        <v>25</v>
      </c>
      <c r="G134" s="181">
        <f t="shared" si="5"/>
        <v>4575</v>
      </c>
      <c r="H134" s="181"/>
      <c r="I134" s="34"/>
    </row>
    <row r="135" spans="2:9" s="96" customFormat="1" ht="15" customHeight="1">
      <c r="B135" s="180">
        <f t="shared" si="6"/>
        <v>83</v>
      </c>
      <c r="C135" s="104" t="s">
        <v>406</v>
      </c>
      <c r="D135" s="181">
        <f>67+48</f>
        <v>115</v>
      </c>
      <c r="E135" s="213" t="s">
        <v>194</v>
      </c>
      <c r="F135" s="183">
        <v>40</v>
      </c>
      <c r="G135" s="181">
        <f t="shared" si="5"/>
        <v>4600</v>
      </c>
      <c r="H135" s="181"/>
      <c r="I135" s="34"/>
    </row>
    <row r="136" spans="2:9" s="96" customFormat="1" ht="15" customHeight="1">
      <c r="B136" s="180">
        <f t="shared" si="6"/>
        <v>84</v>
      </c>
      <c r="C136" s="104" t="s">
        <v>267</v>
      </c>
      <c r="D136" s="181">
        <f>27*2</f>
        <v>54</v>
      </c>
      <c r="E136" s="213" t="s">
        <v>178</v>
      </c>
      <c r="F136" s="183">
        <v>220</v>
      </c>
      <c r="G136" s="181">
        <f t="shared" si="5"/>
        <v>11880</v>
      </c>
      <c r="H136" s="181"/>
      <c r="I136" s="34"/>
    </row>
    <row r="137" spans="2:9" s="96" customFormat="1" ht="15" customHeight="1">
      <c r="B137" s="180">
        <f t="shared" si="6"/>
        <v>85</v>
      </c>
      <c r="C137" s="104" t="s">
        <v>407</v>
      </c>
      <c r="D137" s="181">
        <f>40*2.5</f>
        <v>100</v>
      </c>
      <c r="E137" s="213" t="s">
        <v>178</v>
      </c>
      <c r="F137" s="183">
        <v>220</v>
      </c>
      <c r="G137" s="181">
        <f t="shared" si="5"/>
        <v>22000</v>
      </c>
      <c r="H137" s="181"/>
      <c r="I137" s="34"/>
    </row>
    <row r="138" spans="2:9" s="96" customFormat="1" ht="15" customHeight="1">
      <c r="B138" s="180">
        <f t="shared" si="6"/>
        <v>86</v>
      </c>
      <c r="C138" s="326" t="s">
        <v>408</v>
      </c>
      <c r="D138" s="181">
        <f>1.5*6</f>
        <v>9</v>
      </c>
      <c r="E138" s="213" t="s">
        <v>178</v>
      </c>
      <c r="F138" s="183">
        <v>200</v>
      </c>
      <c r="G138" s="181">
        <f t="shared" si="5"/>
        <v>1800</v>
      </c>
      <c r="H138" s="181"/>
      <c r="I138" s="34"/>
    </row>
    <row r="139" spans="2:9" s="96" customFormat="1" ht="15" customHeight="1">
      <c r="B139" s="180"/>
      <c r="C139" s="104"/>
      <c r="D139" s="181"/>
      <c r="E139" s="213"/>
      <c r="F139" s="183"/>
      <c r="G139" s="181"/>
      <c r="H139" s="181"/>
      <c r="I139" s="34"/>
    </row>
    <row r="140" spans="2:9" s="96" customFormat="1" ht="15" customHeight="1">
      <c r="B140" s="90" t="s">
        <v>271</v>
      </c>
      <c r="C140" s="91" t="s">
        <v>272</v>
      </c>
      <c r="D140" s="192" t="e">
        <f>D118</f>
        <v>#REF!</v>
      </c>
      <c r="E140" s="243"/>
      <c r="F140" s="193" t="e">
        <f>H140/D140</f>
        <v>#REF!</v>
      </c>
      <c r="G140" s="92"/>
      <c r="H140" s="95">
        <f>SUM(G141:G143)</f>
        <v>0</v>
      </c>
      <c r="I140" s="34"/>
    </row>
    <row r="141" spans="2:9" s="96" customFormat="1" ht="15" customHeight="1">
      <c r="B141" s="180"/>
      <c r="D141" s="181"/>
      <c r="E141" s="213"/>
      <c r="F141" s="183"/>
      <c r="G141" s="181"/>
      <c r="H141" s="181"/>
      <c r="I141" s="34"/>
    </row>
    <row r="142" spans="2:9" s="96" customFormat="1" ht="15" customHeight="1">
      <c r="B142" s="180">
        <f>B138+1</f>
        <v>87</v>
      </c>
      <c r="C142" s="96" t="s">
        <v>273</v>
      </c>
      <c r="D142" s="181"/>
      <c r="E142" s="213"/>
      <c r="F142" s="183"/>
      <c r="G142" s="181"/>
      <c r="H142" s="181"/>
      <c r="I142" s="34"/>
    </row>
    <row r="143" spans="2:9" s="96" customFormat="1" ht="15" customHeight="1">
      <c r="B143" s="180"/>
      <c r="D143" s="181"/>
      <c r="E143" s="213"/>
      <c r="F143" s="183"/>
      <c r="G143" s="181"/>
      <c r="H143" s="181"/>
      <c r="I143" s="34"/>
    </row>
    <row r="144" spans="2:9" s="96" customFormat="1" ht="17.100000000000001" customHeight="1">
      <c r="B144" s="97" t="s">
        <v>250</v>
      </c>
      <c r="C144" s="91" t="s">
        <v>274</v>
      </c>
      <c r="D144" s="192" t="e">
        <f>D118</f>
        <v>#REF!</v>
      </c>
      <c r="E144" s="243"/>
      <c r="F144" s="193" t="e">
        <f>H144/D144</f>
        <v>#REF!</v>
      </c>
      <c r="G144" s="92"/>
      <c r="H144" s="95" t="e">
        <f>SUM(G145:G153)</f>
        <v>#REF!</v>
      </c>
      <c r="I144" s="98"/>
    </row>
    <row r="145" spans="2:12" s="96" customFormat="1" ht="15" customHeight="1">
      <c r="B145" s="180"/>
      <c r="D145" s="181"/>
      <c r="E145" s="213"/>
      <c r="F145" s="183"/>
      <c r="G145" s="181"/>
      <c r="H145" s="181"/>
      <c r="I145" s="34"/>
    </row>
    <row r="146" spans="2:12" s="96" customFormat="1" ht="15" customHeight="1">
      <c r="B146" s="180">
        <f>B142+1</f>
        <v>88</v>
      </c>
      <c r="C146" s="323" t="s">
        <v>409</v>
      </c>
      <c r="D146" s="181">
        <v>317</v>
      </c>
      <c r="E146" s="213" t="s">
        <v>178</v>
      </c>
      <c r="F146" s="183">
        <v>10</v>
      </c>
      <c r="G146" s="181">
        <f>ROUND(F146*D146,-2)</f>
        <v>3200</v>
      </c>
      <c r="H146" s="181"/>
      <c r="I146" s="34"/>
    </row>
    <row r="147" spans="2:12" s="96" customFormat="1" ht="15" customHeight="1">
      <c r="B147" s="180">
        <f t="shared" ref="B147:B152" si="7">B146+1</f>
        <v>89</v>
      </c>
      <c r="C147" s="96" t="s">
        <v>278</v>
      </c>
      <c r="D147" s="181">
        <f>(70+54+43+566+524+530+820+121+67+275+152+571+632+97+23)+(54+70+67)</f>
        <v>4736</v>
      </c>
      <c r="E147" s="213" t="s">
        <v>178</v>
      </c>
      <c r="F147" s="183">
        <v>15</v>
      </c>
      <c r="G147" s="181">
        <f>ROUND(F147*D147,-2)</f>
        <v>71000</v>
      </c>
      <c r="H147" s="181"/>
      <c r="I147" s="34"/>
    </row>
    <row r="148" spans="2:12" s="96" customFormat="1" ht="15" customHeight="1">
      <c r="B148" s="180">
        <f t="shared" si="7"/>
        <v>90</v>
      </c>
      <c r="C148" s="323" t="s">
        <v>410</v>
      </c>
      <c r="D148" s="181">
        <f>(70+54+43+566+524+530+820+121+67+275+152+571+632+97+23)</f>
        <v>4545</v>
      </c>
      <c r="E148" s="213" t="s">
        <v>178</v>
      </c>
      <c r="F148" s="183">
        <v>40</v>
      </c>
      <c r="G148" s="181">
        <f>ROUND(F148*D148,-2)</f>
        <v>181800</v>
      </c>
      <c r="H148" s="181"/>
      <c r="I148" s="34"/>
    </row>
    <row r="149" spans="2:12" s="96" customFormat="1" ht="15" customHeight="1">
      <c r="B149" s="180">
        <f t="shared" si="7"/>
        <v>91</v>
      </c>
      <c r="C149" s="96" t="s">
        <v>411</v>
      </c>
      <c r="D149" s="181">
        <f>70+67</f>
        <v>137</v>
      </c>
      <c r="E149" s="213" t="s">
        <v>178</v>
      </c>
      <c r="F149" s="183">
        <v>30</v>
      </c>
      <c r="G149" s="181">
        <f>ROUND(F149*D149,-2)</f>
        <v>4100</v>
      </c>
      <c r="H149" s="181"/>
      <c r="I149" s="34"/>
    </row>
    <row r="150" spans="2:12" s="96" customFormat="1" ht="15" customHeight="1">
      <c r="B150" s="180">
        <f t="shared" si="7"/>
        <v>92</v>
      </c>
      <c r="C150" s="96" t="s">
        <v>283</v>
      </c>
      <c r="D150" s="181">
        <v>1</v>
      </c>
      <c r="E150" s="213" t="s">
        <v>196</v>
      </c>
      <c r="F150" s="183">
        <v>25000</v>
      </c>
      <c r="G150" s="181">
        <f>F150*D150</f>
        <v>25000</v>
      </c>
      <c r="H150" s="181"/>
      <c r="I150" s="34"/>
    </row>
    <row r="151" spans="2:12" s="96" customFormat="1" ht="15" customHeight="1">
      <c r="B151" s="180">
        <f t="shared" si="7"/>
        <v>93</v>
      </c>
      <c r="C151" s="96" t="s">
        <v>284</v>
      </c>
      <c r="D151" s="181">
        <v>1</v>
      </c>
      <c r="E151" s="213" t="s">
        <v>196</v>
      </c>
      <c r="F151" s="183">
        <v>5000</v>
      </c>
      <c r="G151" s="181">
        <f>F151*D151</f>
        <v>5000</v>
      </c>
      <c r="H151" s="181"/>
      <c r="I151" s="34"/>
    </row>
    <row r="152" spans="2:12" s="96" customFormat="1" ht="15" customHeight="1">
      <c r="B152" s="180">
        <f t="shared" si="7"/>
        <v>94</v>
      </c>
      <c r="C152" s="96" t="s">
        <v>285</v>
      </c>
      <c r="D152" s="181" t="e">
        <f>D144</f>
        <v>#REF!</v>
      </c>
      <c r="E152" s="213" t="s">
        <v>178</v>
      </c>
      <c r="F152" s="183">
        <v>10</v>
      </c>
      <c r="G152" s="181" t="e">
        <f>F152*D152</f>
        <v>#REF!</v>
      </c>
      <c r="H152" s="181"/>
      <c r="I152" s="34"/>
    </row>
    <row r="153" spans="2:12" s="96" customFormat="1" ht="15" customHeight="1">
      <c r="B153" s="180"/>
      <c r="D153" s="181"/>
      <c r="E153" s="213"/>
      <c r="F153" s="183"/>
      <c r="G153" s="181"/>
      <c r="H153" s="181"/>
      <c r="I153" s="34"/>
    </row>
    <row r="154" spans="2:12" s="96" customFormat="1" ht="17.100000000000001" customHeight="1">
      <c r="B154" s="90" t="s">
        <v>286</v>
      </c>
      <c r="C154" s="91" t="s">
        <v>287</v>
      </c>
      <c r="D154" s="192" t="e">
        <f>D144</f>
        <v>#REF!</v>
      </c>
      <c r="E154" s="243"/>
      <c r="F154" s="193" t="e">
        <f>H154/D154</f>
        <v>#REF!</v>
      </c>
      <c r="G154" s="192"/>
      <c r="H154" s="95" t="e">
        <f>SUM(G155:G159)</f>
        <v>#REF!</v>
      </c>
      <c r="I154" s="34"/>
    </row>
    <row r="155" spans="2:12" s="105" customFormat="1" ht="17.100000000000001" customHeight="1">
      <c r="B155" s="99"/>
      <c r="C155" s="100"/>
      <c r="D155" s="101"/>
      <c r="E155" s="246"/>
      <c r="F155" s="102"/>
      <c r="G155" s="101"/>
      <c r="H155" s="103"/>
      <c r="I155" s="104"/>
    </row>
    <row r="156" spans="2:12" s="105" customFormat="1" ht="17.100000000000001" customHeight="1">
      <c r="B156" s="180">
        <f>B152+1</f>
        <v>95</v>
      </c>
      <c r="C156" s="104" t="s">
        <v>412</v>
      </c>
      <c r="D156" s="101">
        <f>689+131</f>
        <v>820</v>
      </c>
      <c r="E156" s="246" t="s">
        <v>178</v>
      </c>
      <c r="F156" s="102">
        <v>9</v>
      </c>
      <c r="G156" s="101">
        <f>F156*D156</f>
        <v>7380</v>
      </c>
      <c r="H156" s="103"/>
      <c r="I156" s="104"/>
      <c r="K156" s="105">
        <v>40</v>
      </c>
      <c r="L156" s="264">
        <f>K156*D156</f>
        <v>32800</v>
      </c>
    </row>
    <row r="157" spans="2:12" s="105" customFormat="1" ht="17.100000000000001" customHeight="1">
      <c r="B157" s="180">
        <f>B156+1</f>
        <v>96</v>
      </c>
      <c r="C157" s="104" t="s">
        <v>413</v>
      </c>
      <c r="D157" s="101">
        <f>140+58</f>
        <v>198</v>
      </c>
      <c r="E157" s="246" t="s">
        <v>194</v>
      </c>
      <c r="F157" s="102">
        <v>3.5</v>
      </c>
      <c r="G157" s="101">
        <f>F157*D157</f>
        <v>693</v>
      </c>
      <c r="H157" s="103"/>
      <c r="I157" s="104"/>
    </row>
    <row r="158" spans="2:12" s="105" customFormat="1" ht="17.100000000000001" customHeight="1">
      <c r="B158" s="180">
        <f>B157+1</f>
        <v>97</v>
      </c>
      <c r="C158" s="104" t="s">
        <v>290</v>
      </c>
      <c r="D158" s="101" t="e">
        <f>D154</f>
        <v>#REF!</v>
      </c>
      <c r="E158" s="246" t="s">
        <v>178</v>
      </c>
      <c r="F158" s="102">
        <v>7</v>
      </c>
      <c r="G158" s="101" t="e">
        <f>F158*D158</f>
        <v>#REF!</v>
      </c>
      <c r="H158" s="103"/>
      <c r="I158" s="104"/>
    </row>
    <row r="159" spans="2:12" s="96" customFormat="1" ht="15" customHeight="1">
      <c r="B159" s="180"/>
      <c r="D159" s="181"/>
      <c r="E159" s="213"/>
      <c r="F159" s="183"/>
      <c r="G159" s="181"/>
      <c r="H159" s="181"/>
      <c r="I159" s="34"/>
    </row>
    <row r="160" spans="2:12" s="96" customFormat="1" ht="17.100000000000001" customHeight="1">
      <c r="B160" s="90" t="s">
        <v>291</v>
      </c>
      <c r="C160" s="91" t="s">
        <v>414</v>
      </c>
      <c r="D160" s="192" t="e">
        <f>D154</f>
        <v>#REF!</v>
      </c>
      <c r="E160" s="243"/>
      <c r="F160" s="193" t="e">
        <f>H160/D160</f>
        <v>#REF!</v>
      </c>
      <c r="G160" s="92"/>
      <c r="H160" s="95">
        <f>SUM(G161:G163)</f>
        <v>0</v>
      </c>
      <c r="I160" s="34"/>
    </row>
    <row r="161" spans="2:12" s="96" customFormat="1" ht="15" customHeight="1">
      <c r="B161" s="180"/>
      <c r="D161" s="181"/>
      <c r="E161" s="213"/>
      <c r="F161" s="183"/>
      <c r="G161" s="181"/>
      <c r="H161" s="181"/>
      <c r="I161" s="34"/>
    </row>
    <row r="162" spans="2:12" s="96" customFormat="1" ht="15" customHeight="1">
      <c r="B162" s="180">
        <f>B158+1</f>
        <v>98</v>
      </c>
      <c r="C162" s="96" t="s">
        <v>273</v>
      </c>
      <c r="D162" s="181"/>
      <c r="E162" s="213"/>
      <c r="F162" s="183"/>
      <c r="G162" s="181"/>
      <c r="H162" s="181"/>
      <c r="I162" s="34"/>
    </row>
    <row r="163" spans="2:12" s="96" customFormat="1" ht="15" customHeight="1">
      <c r="B163" s="180"/>
      <c r="D163" s="181"/>
      <c r="E163" s="213"/>
      <c r="F163" s="183"/>
      <c r="G163" s="181"/>
      <c r="H163" s="181"/>
      <c r="I163" s="34"/>
    </row>
    <row r="164" spans="2:12" s="96" customFormat="1" ht="17.100000000000001" customHeight="1">
      <c r="B164" s="90" t="s">
        <v>293</v>
      </c>
      <c r="C164" s="91" t="s">
        <v>294</v>
      </c>
      <c r="D164" s="192" t="e">
        <f>D160</f>
        <v>#REF!</v>
      </c>
      <c r="E164" s="243"/>
      <c r="F164" s="193" t="e">
        <f>H164/D164</f>
        <v>#REF!</v>
      </c>
      <c r="G164" s="92"/>
      <c r="H164" s="95">
        <f>SUM(G165:G178)</f>
        <v>115861</v>
      </c>
      <c r="I164" s="34"/>
    </row>
    <row r="165" spans="2:12" s="96" customFormat="1" ht="15" customHeight="1">
      <c r="B165" s="180"/>
      <c r="D165" s="181"/>
      <c r="E165" s="213"/>
      <c r="F165" s="183"/>
      <c r="G165" s="181"/>
      <c r="H165" s="181"/>
      <c r="I165" s="34"/>
    </row>
    <row r="166" spans="2:12" s="96" customFormat="1" ht="15" customHeight="1">
      <c r="B166" s="180">
        <f>B162+1</f>
        <v>99</v>
      </c>
      <c r="C166" s="96" t="s">
        <v>295</v>
      </c>
      <c r="D166" s="181">
        <f>((D111*2)+(D113*1))*14*1.1</f>
        <v>23130.800000000003</v>
      </c>
      <c r="E166" s="213" t="s">
        <v>178</v>
      </c>
      <c r="F166" s="183">
        <v>1</v>
      </c>
      <c r="G166" s="181">
        <f>ROUND(F166*D166,-2)</f>
        <v>23100</v>
      </c>
      <c r="H166" s="181"/>
      <c r="I166" s="34"/>
      <c r="L166" s="386">
        <f>G166+G167+G170</f>
        <v>34600</v>
      </c>
    </row>
    <row r="167" spans="2:12" s="96" customFormat="1" ht="15" customHeight="1">
      <c r="B167" s="180">
        <f>B166+1</f>
        <v>100</v>
      </c>
      <c r="C167" s="96" t="s">
        <v>296</v>
      </c>
      <c r="D167" s="181">
        <f>D148</f>
        <v>4545</v>
      </c>
      <c r="E167" s="213" t="s">
        <v>178</v>
      </c>
      <c r="F167" s="183">
        <v>2</v>
      </c>
      <c r="G167" s="181">
        <f>ROUND(F167*D167,-2)</f>
        <v>9100</v>
      </c>
      <c r="H167" s="181"/>
      <c r="I167" s="34"/>
    </row>
    <row r="168" spans="2:12" s="96" customFormat="1" ht="15" customHeight="1">
      <c r="B168" s="180">
        <f>B167+1</f>
        <v>101</v>
      </c>
      <c r="C168" s="96" t="s">
        <v>297</v>
      </c>
      <c r="D168" s="181">
        <f>D75</f>
        <v>1318</v>
      </c>
      <c r="E168" s="213" t="s">
        <v>194</v>
      </c>
      <c r="F168" s="183">
        <v>3</v>
      </c>
      <c r="G168" s="181">
        <f>ROUND(F168*D168,-2)</f>
        <v>4000</v>
      </c>
      <c r="H168" s="181"/>
      <c r="I168" s="34"/>
      <c r="L168" s="96" t="e">
        <f>L166/D164</f>
        <v>#REF!</v>
      </c>
    </row>
    <row r="169" spans="2:12" s="195" customFormat="1" ht="15" customHeight="1">
      <c r="B169" s="180">
        <f>B168+1</f>
        <v>102</v>
      </c>
      <c r="C169" s="96" t="s">
        <v>298</v>
      </c>
      <c r="D169" s="181">
        <f>D76</f>
        <v>579</v>
      </c>
      <c r="E169" s="213" t="s">
        <v>194</v>
      </c>
      <c r="F169" s="183">
        <v>2.5</v>
      </c>
      <c r="G169" s="181">
        <f>ROUND(F169*D169,-2)</f>
        <v>1400</v>
      </c>
      <c r="H169" s="197"/>
      <c r="I169" s="199"/>
    </row>
    <row r="170" spans="2:12" s="195" customFormat="1" ht="15" customHeight="1">
      <c r="B170" s="180">
        <f t="shared" ref="B170:B177" si="8">B169+1</f>
        <v>103</v>
      </c>
      <c r="C170" s="96" t="s">
        <v>299</v>
      </c>
      <c r="D170" s="181">
        <f>D74</f>
        <v>963</v>
      </c>
      <c r="E170" s="213" t="s">
        <v>194</v>
      </c>
      <c r="F170" s="183">
        <v>2.5</v>
      </c>
      <c r="G170" s="181">
        <f>ROUND(F170*D170,-2)</f>
        <v>2400</v>
      </c>
      <c r="H170" s="197"/>
      <c r="I170" s="199"/>
    </row>
    <row r="171" spans="2:12" s="195" customFormat="1" ht="15" customHeight="1">
      <c r="B171" s="180">
        <f t="shared" si="8"/>
        <v>104</v>
      </c>
      <c r="C171" s="96" t="s">
        <v>300</v>
      </c>
      <c r="D171" s="181">
        <v>1</v>
      </c>
      <c r="E171" s="213" t="s">
        <v>257</v>
      </c>
      <c r="F171" s="183">
        <v>1200</v>
      </c>
      <c r="G171" s="181">
        <f t="shared" ref="G171:G176" si="9">F171*D171</f>
        <v>1200</v>
      </c>
      <c r="H171" s="197"/>
      <c r="I171" s="199"/>
    </row>
    <row r="172" spans="2:12" s="195" customFormat="1" ht="15" customHeight="1">
      <c r="B172" s="180">
        <f t="shared" si="8"/>
        <v>105</v>
      </c>
      <c r="C172" s="96" t="s">
        <v>415</v>
      </c>
      <c r="D172" s="181">
        <f>(51*13)+(46*12.5)</f>
        <v>1238</v>
      </c>
      <c r="E172" s="213" t="s">
        <v>178</v>
      </c>
      <c r="F172" s="183">
        <v>15</v>
      </c>
      <c r="G172" s="181">
        <f t="shared" si="9"/>
        <v>18570</v>
      </c>
      <c r="H172" s="197"/>
      <c r="I172" s="199"/>
    </row>
    <row r="173" spans="2:12" s="195" customFormat="1" ht="15" customHeight="1">
      <c r="B173" s="180">
        <f t="shared" si="8"/>
        <v>106</v>
      </c>
      <c r="C173" s="96" t="s">
        <v>416</v>
      </c>
      <c r="D173" s="181">
        <f>(25*9.5)+(8*1.5)</f>
        <v>249.5</v>
      </c>
      <c r="E173" s="213" t="s">
        <v>178</v>
      </c>
      <c r="F173" s="183">
        <v>20</v>
      </c>
      <c r="G173" s="181">
        <f t="shared" si="9"/>
        <v>4990</v>
      </c>
      <c r="H173" s="197"/>
      <c r="I173" s="199"/>
    </row>
    <row r="174" spans="2:12" s="195" customFormat="1" ht="15" customHeight="1">
      <c r="B174" s="180">
        <f t="shared" si="8"/>
        <v>107</v>
      </c>
      <c r="C174" s="96" t="s">
        <v>417</v>
      </c>
      <c r="D174" s="181">
        <f>31*9.5</f>
        <v>294.5</v>
      </c>
      <c r="E174" s="213" t="s">
        <v>178</v>
      </c>
      <c r="F174" s="183">
        <v>20</v>
      </c>
      <c r="G174" s="181">
        <f t="shared" si="9"/>
        <v>5890</v>
      </c>
      <c r="H174" s="197"/>
      <c r="I174" s="199"/>
    </row>
    <row r="175" spans="2:12" s="195" customFormat="1" ht="15" customHeight="1">
      <c r="B175" s="180">
        <f t="shared" si="8"/>
        <v>108</v>
      </c>
      <c r="C175" s="96" t="s">
        <v>418</v>
      </c>
      <c r="D175" s="181">
        <f>(21*13)+(39*10)</f>
        <v>663</v>
      </c>
      <c r="E175" s="213" t="s">
        <v>178</v>
      </c>
      <c r="F175" s="183">
        <v>22</v>
      </c>
      <c r="G175" s="181">
        <f t="shared" si="9"/>
        <v>14586</v>
      </c>
      <c r="H175" s="197"/>
      <c r="I175" s="199"/>
    </row>
    <row r="176" spans="2:12" s="195" customFormat="1" ht="15" customHeight="1">
      <c r="B176" s="180">
        <f t="shared" si="8"/>
        <v>109</v>
      </c>
      <c r="C176" s="96" t="s">
        <v>419</v>
      </c>
      <c r="D176" s="181">
        <f>(33*10)+(11*5)</f>
        <v>385</v>
      </c>
      <c r="E176" s="213" t="s">
        <v>178</v>
      </c>
      <c r="F176" s="183">
        <v>25</v>
      </c>
      <c r="G176" s="181">
        <f t="shared" si="9"/>
        <v>9625</v>
      </c>
      <c r="H176" s="197"/>
      <c r="I176" s="199"/>
    </row>
    <row r="177" spans="2:9" s="195" customFormat="1" ht="15" customHeight="1">
      <c r="B177" s="180">
        <f t="shared" si="8"/>
        <v>110</v>
      </c>
      <c r="C177" s="195" t="s">
        <v>420</v>
      </c>
      <c r="D177" s="197">
        <f>70*10</f>
        <v>700</v>
      </c>
      <c r="E177" s="245" t="s">
        <v>178</v>
      </c>
      <c r="F177" s="198">
        <v>30</v>
      </c>
      <c r="G177" s="197">
        <f>F177*D177</f>
        <v>21000</v>
      </c>
      <c r="H177" s="197"/>
      <c r="I177" s="199"/>
    </row>
    <row r="178" spans="2:9" s="96" customFormat="1" ht="15" customHeight="1">
      <c r="B178" s="180"/>
      <c r="D178" s="181"/>
      <c r="E178" s="213"/>
      <c r="F178" s="183"/>
      <c r="G178" s="181"/>
      <c r="H178" s="181"/>
      <c r="I178" s="34"/>
    </row>
    <row r="179" spans="2:9" s="96" customFormat="1" ht="17.100000000000001" customHeight="1">
      <c r="B179" s="97" t="s">
        <v>304</v>
      </c>
      <c r="C179" s="91" t="s">
        <v>305</v>
      </c>
      <c r="D179" s="192" t="e">
        <f>D164</f>
        <v>#REF!</v>
      </c>
      <c r="E179" s="243"/>
      <c r="F179" s="193" t="e">
        <f>H179/D179</f>
        <v>#REF!</v>
      </c>
      <c r="G179" s="92"/>
      <c r="H179" s="95">
        <f>SUM(G180:G183)</f>
        <v>32000</v>
      </c>
      <c r="I179" s="34"/>
    </row>
    <row r="180" spans="2:9" s="96" customFormat="1" ht="15" customHeight="1">
      <c r="B180" s="180"/>
      <c r="D180" s="181"/>
      <c r="E180" s="213"/>
      <c r="F180" s="183"/>
      <c r="G180" s="181"/>
      <c r="H180" s="181"/>
      <c r="I180" s="34"/>
    </row>
    <row r="181" spans="2:9" s="96" customFormat="1" ht="15" customHeight="1">
      <c r="B181" s="180">
        <f>B177+1</f>
        <v>111</v>
      </c>
      <c r="C181" s="96" t="s">
        <v>421</v>
      </c>
      <c r="D181" s="181">
        <v>2</v>
      </c>
      <c r="E181" s="213" t="s">
        <v>228</v>
      </c>
      <c r="F181" s="183">
        <v>1000</v>
      </c>
      <c r="G181" s="181">
        <f>F181*D181</f>
        <v>2000</v>
      </c>
      <c r="H181" s="181"/>
      <c r="I181" s="34"/>
    </row>
    <row r="182" spans="2:9" s="96" customFormat="1" ht="15" customHeight="1">
      <c r="B182" s="180">
        <f>B181+1</f>
        <v>112</v>
      </c>
      <c r="C182" s="96" t="s">
        <v>307</v>
      </c>
      <c r="D182" s="181">
        <v>1</v>
      </c>
      <c r="E182" s="213" t="s">
        <v>196</v>
      </c>
      <c r="F182" s="183">
        <v>30000</v>
      </c>
      <c r="G182" s="181">
        <f>F182*D182</f>
        <v>30000</v>
      </c>
      <c r="H182" s="181"/>
      <c r="I182" s="34"/>
    </row>
    <row r="183" spans="2:9" s="96" customFormat="1" ht="15" customHeight="1">
      <c r="B183" s="180"/>
      <c r="D183" s="181"/>
      <c r="E183" s="213"/>
      <c r="F183" s="183"/>
      <c r="G183" s="181"/>
      <c r="H183" s="181"/>
      <c r="I183" s="34"/>
    </row>
    <row r="184" spans="2:9" s="96" customFormat="1" ht="17.100000000000001" customHeight="1">
      <c r="B184" s="97" t="s">
        <v>308</v>
      </c>
      <c r="C184" s="91" t="s">
        <v>309</v>
      </c>
      <c r="D184" s="192" t="e">
        <f>D179</f>
        <v>#REF!</v>
      </c>
      <c r="E184" s="243"/>
      <c r="F184" s="193" t="e">
        <f>H184/D184</f>
        <v>#REF!</v>
      </c>
      <c r="G184" s="92"/>
      <c r="H184" s="95">
        <f>SUM(G185:G187)</f>
        <v>0</v>
      </c>
      <c r="I184" s="34"/>
    </row>
    <row r="185" spans="2:9" s="96" customFormat="1" ht="15" customHeight="1">
      <c r="B185" s="180"/>
      <c r="D185" s="181"/>
      <c r="E185" s="213"/>
      <c r="F185" s="183"/>
      <c r="G185" s="181"/>
      <c r="H185" s="181"/>
      <c r="I185" s="34"/>
    </row>
    <row r="186" spans="2:9" s="96" customFormat="1" ht="15" customHeight="1">
      <c r="B186" s="180">
        <f>B182+1</f>
        <v>113</v>
      </c>
      <c r="C186" s="96" t="s">
        <v>273</v>
      </c>
      <c r="D186" s="181"/>
      <c r="E186" s="213"/>
      <c r="F186" s="183"/>
      <c r="G186" s="181"/>
      <c r="H186" s="181"/>
      <c r="I186" s="34"/>
    </row>
    <row r="187" spans="2:9" s="96" customFormat="1" ht="15" customHeight="1">
      <c r="B187" s="180"/>
      <c r="D187" s="181"/>
      <c r="E187" s="213"/>
      <c r="F187" s="183"/>
      <c r="G187" s="181"/>
      <c r="H187" s="181"/>
      <c r="I187" s="34"/>
    </row>
    <row r="188" spans="2:9" s="96" customFormat="1" ht="17.100000000000001" customHeight="1">
      <c r="B188" s="97" t="s">
        <v>310</v>
      </c>
      <c r="C188" s="91" t="s">
        <v>422</v>
      </c>
      <c r="D188" s="192" t="e">
        <f>D184</f>
        <v>#REF!</v>
      </c>
      <c r="E188" s="243"/>
      <c r="F188" s="193" t="e">
        <f>H188/D188</f>
        <v>#REF!</v>
      </c>
      <c r="G188" s="92"/>
      <c r="H188" s="95">
        <f>SUM(G189:G191)</f>
        <v>0</v>
      </c>
      <c r="I188" s="34"/>
    </row>
    <row r="189" spans="2:9" s="96" customFormat="1" ht="15" customHeight="1">
      <c r="B189" s="180"/>
      <c r="D189" s="181"/>
      <c r="E189" s="213"/>
      <c r="F189" s="183"/>
      <c r="G189" s="181"/>
      <c r="H189" s="181"/>
      <c r="I189" s="34"/>
    </row>
    <row r="190" spans="2:9" s="96" customFormat="1" ht="15" customHeight="1">
      <c r="B190" s="180">
        <f>B186+1</f>
        <v>114</v>
      </c>
      <c r="C190" s="96" t="s">
        <v>312</v>
      </c>
      <c r="D190" s="181"/>
      <c r="E190" s="213"/>
      <c r="F190" s="183"/>
      <c r="G190" s="181"/>
      <c r="H190" s="181"/>
      <c r="I190" s="34"/>
    </row>
    <row r="191" spans="2:9" s="96" customFormat="1" ht="15" customHeight="1">
      <c r="B191" s="180"/>
      <c r="D191" s="181"/>
      <c r="E191" s="213"/>
      <c r="F191" s="183"/>
      <c r="G191" s="181"/>
      <c r="H191" s="181"/>
      <c r="I191" s="34"/>
    </row>
    <row r="192" spans="2:9" s="96" customFormat="1" ht="17.100000000000001" customHeight="1">
      <c r="B192" s="97" t="s">
        <v>313</v>
      </c>
      <c r="C192" s="91" t="s">
        <v>314</v>
      </c>
      <c r="D192" s="192" t="e">
        <f>D188</f>
        <v>#REF!</v>
      </c>
      <c r="E192" s="243"/>
      <c r="F192" s="193" t="e">
        <f>H192/D192</f>
        <v>#REF!</v>
      </c>
      <c r="G192" s="192"/>
      <c r="H192" s="95">
        <f>SUM(G193:G196)</f>
        <v>45000</v>
      </c>
      <c r="I192" s="34"/>
    </row>
    <row r="193" spans="2:17" s="106" customFormat="1" ht="15" customHeight="1">
      <c r="B193" s="188"/>
      <c r="D193" s="189"/>
      <c r="E193" s="247"/>
      <c r="F193" s="190"/>
      <c r="G193" s="189"/>
      <c r="H193" s="189"/>
      <c r="I193" s="191"/>
    </row>
    <row r="194" spans="2:17" s="106" customFormat="1" ht="15" customHeight="1">
      <c r="B194" s="180">
        <f>B190+1</f>
        <v>115</v>
      </c>
      <c r="C194" s="96" t="s">
        <v>315</v>
      </c>
      <c r="D194" s="181">
        <v>18</v>
      </c>
      <c r="E194" s="213" t="s">
        <v>228</v>
      </c>
      <c r="F194" s="183">
        <v>2500</v>
      </c>
      <c r="G194" s="181">
        <f>F194*D194</f>
        <v>45000</v>
      </c>
      <c r="H194" s="181"/>
      <c r="I194" s="191"/>
    </row>
    <row r="195" spans="2:17" s="106" customFormat="1" ht="15" customHeight="1">
      <c r="B195" s="180">
        <f>B194+1</f>
        <v>116</v>
      </c>
      <c r="C195" s="96" t="s">
        <v>316</v>
      </c>
      <c r="D195" s="181"/>
      <c r="E195" s="213"/>
      <c r="F195" s="183"/>
      <c r="G195" s="181" t="s">
        <v>269</v>
      </c>
      <c r="H195" s="181"/>
      <c r="I195" s="191"/>
    </row>
    <row r="196" spans="2:17" s="106" customFormat="1" ht="15" customHeight="1">
      <c r="B196" s="180"/>
      <c r="C196" s="96"/>
      <c r="D196" s="181"/>
      <c r="E196" s="213"/>
      <c r="F196" s="183"/>
      <c r="G196" s="181"/>
      <c r="H196" s="181"/>
      <c r="I196" s="191"/>
    </row>
    <row r="197" spans="2:17" s="106" customFormat="1" ht="15" customHeight="1">
      <c r="B197" s="97" t="s">
        <v>317</v>
      </c>
      <c r="C197" s="91" t="s">
        <v>318</v>
      </c>
      <c r="D197" s="192" t="e">
        <f>D192</f>
        <v>#REF!</v>
      </c>
      <c r="E197" s="243"/>
      <c r="F197" s="193" t="e">
        <f>H197/D197</f>
        <v>#REF!</v>
      </c>
      <c r="G197" s="192"/>
      <c r="H197" s="95">
        <f>SUM(G198:G200)</f>
        <v>0</v>
      </c>
      <c r="I197" s="191"/>
    </row>
    <row r="198" spans="2:17" s="106" customFormat="1" ht="15" customHeight="1">
      <c r="B198" s="188"/>
      <c r="D198" s="189"/>
      <c r="E198" s="247"/>
      <c r="F198" s="190"/>
      <c r="G198" s="189"/>
      <c r="H198" s="189"/>
      <c r="I198" s="191"/>
    </row>
    <row r="199" spans="2:17" s="106" customFormat="1" ht="15" customHeight="1">
      <c r="B199" s="180">
        <f>B195+1</f>
        <v>117</v>
      </c>
      <c r="C199" s="96" t="s">
        <v>319</v>
      </c>
      <c r="D199" s="181"/>
      <c r="E199" s="213"/>
      <c r="F199" s="183"/>
      <c r="G199" s="181"/>
      <c r="H199" s="181"/>
      <c r="I199" s="191"/>
    </row>
    <row r="200" spans="2:17" s="106" customFormat="1" ht="15" customHeight="1">
      <c r="B200" s="188"/>
      <c r="D200" s="189"/>
      <c r="E200" s="247"/>
      <c r="F200" s="190"/>
      <c r="G200" s="189"/>
      <c r="H200" s="189"/>
      <c r="I200" s="191"/>
    </row>
    <row r="201" spans="2:17" s="106" customFormat="1" ht="17.100000000000001" customHeight="1">
      <c r="B201" s="107">
        <v>15300</v>
      </c>
      <c r="C201" s="91" t="s">
        <v>320</v>
      </c>
      <c r="D201" s="192" t="e">
        <f>D192</f>
        <v>#REF!</v>
      </c>
      <c r="E201" s="243"/>
      <c r="F201" s="193" t="e">
        <f>H201/D201</f>
        <v>#REF!</v>
      </c>
      <c r="G201" s="192"/>
      <c r="H201" s="95" t="e">
        <f>SUM(G202:G210)</f>
        <v>#REF!</v>
      </c>
    </row>
    <row r="202" spans="2:17" s="106" customFormat="1" ht="15" customHeight="1">
      <c r="B202" s="188"/>
      <c r="C202" s="108"/>
      <c r="D202" s="189"/>
      <c r="E202" s="247"/>
      <c r="F202" s="190"/>
      <c r="G202" s="189"/>
      <c r="H202" s="189"/>
    </row>
    <row r="203" spans="2:17" s="28" customFormat="1" ht="15" customHeight="1">
      <c r="B203" s="278" t="s">
        <v>321</v>
      </c>
      <c r="C203" s="279" t="s">
        <v>322</v>
      </c>
      <c r="D203" s="280"/>
      <c r="E203" s="281"/>
      <c r="F203" s="282"/>
      <c r="G203" s="293"/>
      <c r="H203" s="284"/>
      <c r="I203" s="285"/>
      <c r="K203" s="286"/>
      <c r="L203" s="286"/>
      <c r="M203" s="286"/>
      <c r="N203" s="286"/>
      <c r="O203" s="286"/>
      <c r="P203" s="286"/>
      <c r="Q203" s="287"/>
    </row>
    <row r="204" spans="2:17" s="28" customFormat="1" ht="15" customHeight="1">
      <c r="B204" s="277">
        <f>B199+1</f>
        <v>118</v>
      </c>
      <c r="C204" s="288" t="s">
        <v>423</v>
      </c>
      <c r="D204" s="289" t="e">
        <f>$H$4</f>
        <v>#REF!</v>
      </c>
      <c r="E204" s="290" t="s">
        <v>178</v>
      </c>
      <c r="F204" s="291">
        <v>7</v>
      </c>
      <c r="G204" s="283" t="e">
        <f>IF(D204&lt;&gt;0,D204*F204,"")</f>
        <v>#REF!</v>
      </c>
      <c r="H204" s="292"/>
      <c r="I204" s="285"/>
      <c r="K204" s="286"/>
      <c r="L204" s="286"/>
      <c r="M204" s="286"/>
      <c r="N204" s="286"/>
      <c r="O204" s="286"/>
      <c r="P204" s="286"/>
      <c r="Q204" s="287"/>
    </row>
    <row r="205" spans="2:17" s="28" customFormat="1" ht="15" customHeight="1">
      <c r="B205" s="277"/>
      <c r="C205" s="288"/>
      <c r="D205" s="289"/>
      <c r="E205" s="290"/>
      <c r="F205" s="291"/>
      <c r="G205" s="283" t="str">
        <f>IF(D205&lt;&gt;0,D205*F205,"")</f>
        <v/>
      </c>
      <c r="H205" s="292"/>
      <c r="I205" s="285"/>
      <c r="K205" s="286"/>
      <c r="L205" s="286"/>
      <c r="M205" s="286"/>
      <c r="N205" s="286"/>
      <c r="O205" s="286"/>
      <c r="P205" s="286"/>
      <c r="Q205" s="287"/>
    </row>
    <row r="206" spans="2:17" s="28" customFormat="1" ht="15" customHeight="1">
      <c r="B206" s="278" t="s">
        <v>323</v>
      </c>
      <c r="C206" s="294" t="s">
        <v>324</v>
      </c>
      <c r="D206" s="280"/>
      <c r="E206" s="281"/>
      <c r="F206" s="282"/>
      <c r="G206" s="283"/>
      <c r="H206" s="284"/>
      <c r="I206" s="285"/>
      <c r="K206" s="286"/>
      <c r="L206" s="286"/>
      <c r="M206" s="286"/>
      <c r="N206" s="286"/>
      <c r="O206" s="286"/>
      <c r="P206" s="286"/>
      <c r="Q206" s="287"/>
    </row>
    <row r="207" spans="2:17" s="28" customFormat="1" ht="15" customHeight="1">
      <c r="B207" s="277">
        <f>B204+1</f>
        <v>119</v>
      </c>
      <c r="C207" s="295" t="s">
        <v>325</v>
      </c>
      <c r="D207" s="289"/>
      <c r="E207" s="290"/>
      <c r="F207" s="291"/>
      <c r="G207" s="296" t="s">
        <v>326</v>
      </c>
      <c r="H207" s="292"/>
      <c r="I207" s="285"/>
      <c r="K207" s="286"/>
      <c r="L207" s="286"/>
      <c r="M207" s="286"/>
      <c r="N207" s="286"/>
      <c r="O207" s="286"/>
      <c r="P207" s="286"/>
      <c r="Q207" s="287"/>
    </row>
    <row r="208" spans="2:17" s="28" customFormat="1" ht="15" customHeight="1">
      <c r="B208" s="277">
        <f>B207+1</f>
        <v>120</v>
      </c>
      <c r="C208" s="295" t="s">
        <v>327</v>
      </c>
      <c r="D208" s="289"/>
      <c r="E208" s="290"/>
      <c r="F208" s="291"/>
      <c r="G208" s="296" t="s">
        <v>326</v>
      </c>
      <c r="H208" s="292"/>
      <c r="I208" s="285"/>
      <c r="K208" s="286"/>
      <c r="L208" s="286"/>
      <c r="M208" s="286"/>
      <c r="N208" s="286"/>
      <c r="O208" s="286"/>
      <c r="P208" s="286"/>
      <c r="Q208" s="287"/>
    </row>
    <row r="209" spans="2:18" s="28" customFormat="1" ht="15" customHeight="1">
      <c r="B209" s="277">
        <f>B208+1</f>
        <v>121</v>
      </c>
      <c r="C209" s="295" t="s">
        <v>328</v>
      </c>
      <c r="D209" s="289"/>
      <c r="E209" s="290"/>
      <c r="F209" s="291"/>
      <c r="G209" s="296" t="s">
        <v>326</v>
      </c>
      <c r="H209" s="292"/>
      <c r="I209" s="285"/>
      <c r="K209" s="286"/>
      <c r="L209" s="286"/>
      <c r="M209" s="286"/>
      <c r="N209" s="286"/>
      <c r="O209" s="286"/>
      <c r="P209" s="286"/>
      <c r="Q209" s="287"/>
    </row>
    <row r="210" spans="2:18" s="106" customFormat="1" ht="15" customHeight="1">
      <c r="B210" s="180"/>
      <c r="D210" s="189"/>
      <c r="E210" s="247"/>
      <c r="F210" s="190"/>
      <c r="G210" s="189"/>
      <c r="H210" s="189"/>
    </row>
    <row r="211" spans="2:18" s="96" customFormat="1" ht="17.100000000000001" customHeight="1">
      <c r="B211" s="107">
        <v>15400</v>
      </c>
      <c r="C211" s="91" t="s">
        <v>329</v>
      </c>
      <c r="D211" s="192" t="e">
        <f>D201</f>
        <v>#REF!</v>
      </c>
      <c r="E211" s="243"/>
      <c r="F211" s="193" t="e">
        <f>H211/D211</f>
        <v>#REF!</v>
      </c>
      <c r="G211" s="92"/>
      <c r="H211" s="95" t="e">
        <f>SUM(G212:G216)</f>
        <v>#REF!</v>
      </c>
    </row>
    <row r="212" spans="2:18" s="96" customFormat="1" ht="15" customHeight="1">
      <c r="B212" s="180"/>
      <c r="D212" s="181"/>
      <c r="E212" s="213"/>
      <c r="F212" s="183"/>
      <c r="G212" s="181"/>
      <c r="H212" s="181"/>
    </row>
    <row r="213" spans="2:18" s="28" customFormat="1" ht="15" customHeight="1">
      <c r="B213" s="278" t="s">
        <v>330</v>
      </c>
      <c r="C213" s="331" t="s">
        <v>331</v>
      </c>
      <c r="D213" s="298" t="e">
        <f>$H$4</f>
        <v>#REF!</v>
      </c>
      <c r="E213" s="281" t="s">
        <v>178</v>
      </c>
      <c r="F213" s="282" t="e">
        <f>SUM(G214:G214)/D213</f>
        <v>#REF!</v>
      </c>
      <c r="G213" s="299"/>
      <c r="H213" s="284"/>
      <c r="I213" s="300"/>
      <c r="K213" s="301"/>
      <c r="L213" s="302"/>
      <c r="M213" s="302"/>
      <c r="N213" s="303"/>
      <c r="O213" s="303"/>
      <c r="P213" s="303"/>
      <c r="Q213" s="287"/>
      <c r="R213" s="31"/>
    </row>
    <row r="214" spans="2:18" s="28" customFormat="1" ht="15" customHeight="1">
      <c r="B214" s="277">
        <f>B209+1</f>
        <v>122</v>
      </c>
      <c r="C214" s="304" t="s">
        <v>331</v>
      </c>
      <c r="D214" s="305" t="e">
        <f>D213</f>
        <v>#REF!</v>
      </c>
      <c r="E214" s="306" t="s">
        <v>228</v>
      </c>
      <c r="F214" s="307">
        <v>35</v>
      </c>
      <c r="G214" s="299" t="e">
        <f>IF(D214&lt;&gt;0,D214*F214,"")</f>
        <v>#REF!</v>
      </c>
      <c r="H214" s="292"/>
      <c r="I214" s="300"/>
      <c r="K214" s="286"/>
      <c r="L214" s="286"/>
      <c r="M214" s="286"/>
      <c r="N214" s="286"/>
      <c r="O214" s="286"/>
      <c r="P214" s="286"/>
      <c r="Q214" s="287"/>
      <c r="R214" s="31"/>
    </row>
    <row r="215" spans="2:18" s="28" customFormat="1" ht="15" customHeight="1">
      <c r="B215" s="277">
        <f>B214+1</f>
        <v>123</v>
      </c>
      <c r="C215" s="304" t="s">
        <v>332</v>
      </c>
      <c r="D215" s="305">
        <v>1</v>
      </c>
      <c r="E215" s="306" t="s">
        <v>196</v>
      </c>
      <c r="F215" s="307">
        <v>15000</v>
      </c>
      <c r="G215" s="299">
        <f>IF(D215&lt;&gt;0,D215*F215,"")</f>
        <v>15000</v>
      </c>
      <c r="H215" s="292"/>
      <c r="I215" s="300"/>
      <c r="K215" s="286"/>
      <c r="L215" s="286"/>
      <c r="M215" s="286"/>
      <c r="N215" s="286"/>
      <c r="O215" s="286"/>
      <c r="P215" s="286"/>
      <c r="Q215" s="287"/>
      <c r="R215" s="31"/>
    </row>
    <row r="216" spans="2:18" s="96" customFormat="1" ht="15" customHeight="1">
      <c r="B216" s="180"/>
      <c r="D216" s="181"/>
      <c r="E216" s="213"/>
      <c r="F216" s="183"/>
      <c r="G216" s="181"/>
      <c r="H216" s="181"/>
    </row>
    <row r="217" spans="2:18" s="96" customFormat="1" ht="17.100000000000001" customHeight="1">
      <c r="B217" s="107">
        <v>15500</v>
      </c>
      <c r="C217" s="91" t="s">
        <v>333</v>
      </c>
      <c r="D217" s="192" t="e">
        <f>D211</f>
        <v>#REF!</v>
      </c>
      <c r="E217" s="243"/>
      <c r="F217" s="193" t="e">
        <f>H217/D217</f>
        <v>#REF!</v>
      </c>
      <c r="G217" s="92"/>
      <c r="H217" s="95" t="e">
        <f>SUM(G218:G221)</f>
        <v>#REF!</v>
      </c>
      <c r="I217" s="98"/>
    </row>
    <row r="218" spans="2:18" s="96" customFormat="1" ht="15" customHeight="1">
      <c r="B218" s="180"/>
      <c r="D218" s="181"/>
      <c r="E218" s="213"/>
      <c r="F218" s="183"/>
      <c r="G218" s="181"/>
      <c r="H218" s="181"/>
    </row>
    <row r="219" spans="2:18" s="217" customFormat="1" ht="15" customHeight="1">
      <c r="B219" s="309" t="s">
        <v>334</v>
      </c>
      <c r="C219" s="297" t="s">
        <v>331</v>
      </c>
      <c r="D219" s="298" t="e">
        <f>$H$4</f>
        <v>#REF!</v>
      </c>
      <c r="E219" s="281" t="s">
        <v>178</v>
      </c>
      <c r="F219" s="282" t="e">
        <f>SUM(G220:G220)/D219</f>
        <v>#REF!</v>
      </c>
      <c r="G219" s="310"/>
      <c r="H219" s="284"/>
      <c r="I219" s="311"/>
      <c r="J219" s="28"/>
      <c r="K219" s="286"/>
      <c r="L219" s="286"/>
      <c r="M219" s="286"/>
      <c r="N219" s="286"/>
      <c r="O219" s="286"/>
      <c r="P219" s="286"/>
      <c r="Q219" s="287"/>
    </row>
    <row r="220" spans="2:18" s="217" customFormat="1" ht="15" customHeight="1">
      <c r="B220" s="312">
        <f>B215+1</f>
        <v>124</v>
      </c>
      <c r="C220" s="313" t="s">
        <v>331</v>
      </c>
      <c r="D220" s="334" t="e">
        <f>D219</f>
        <v>#REF!</v>
      </c>
      <c r="E220" s="308" t="s">
        <v>178</v>
      </c>
      <c r="F220" s="335">
        <v>110</v>
      </c>
      <c r="G220" s="299" t="e">
        <f>IF(D220&lt;&gt;0,D220*F220,"")</f>
        <v>#REF!</v>
      </c>
      <c r="H220" s="284"/>
      <c r="I220" s="311"/>
      <c r="J220" s="28"/>
      <c r="K220" s="286"/>
      <c r="L220" s="286"/>
      <c r="M220" s="286"/>
      <c r="N220" s="286"/>
      <c r="O220" s="286"/>
      <c r="P220" s="286"/>
      <c r="Q220" s="287"/>
    </row>
    <row r="221" spans="2:18" s="96" customFormat="1" ht="15" customHeight="1">
      <c r="B221" s="180"/>
      <c r="D221" s="181"/>
      <c r="E221" s="213"/>
      <c r="F221" s="183"/>
      <c r="G221" s="181"/>
      <c r="H221" s="181"/>
    </row>
    <row r="222" spans="2:18" s="96" customFormat="1" ht="17.100000000000001" customHeight="1">
      <c r="B222" s="107">
        <v>16000</v>
      </c>
      <c r="C222" s="91" t="s">
        <v>335</v>
      </c>
      <c r="D222" s="192" t="e">
        <f>D217</f>
        <v>#REF!</v>
      </c>
      <c r="E222" s="243"/>
      <c r="F222" s="193" t="e">
        <f>H222/D222</f>
        <v>#REF!</v>
      </c>
      <c r="G222" s="92"/>
      <c r="H222" s="95" t="e">
        <f>SUM(G223:G226)</f>
        <v>#REF!</v>
      </c>
      <c r="I222" s="98"/>
    </row>
    <row r="223" spans="2:18" s="96" customFormat="1" ht="15" customHeight="1">
      <c r="B223" s="180"/>
      <c r="D223" s="181"/>
      <c r="E223" s="213"/>
      <c r="F223" s="183"/>
      <c r="G223" s="181"/>
      <c r="H223" s="181"/>
    </row>
    <row r="224" spans="2:18" s="317" customFormat="1" ht="12">
      <c r="B224" s="318" t="s">
        <v>336</v>
      </c>
      <c r="C224" s="297" t="s">
        <v>331</v>
      </c>
      <c r="D224" s="298" t="e">
        <f>$H$4</f>
        <v>#REF!</v>
      </c>
      <c r="E224" s="281" t="s">
        <v>178</v>
      </c>
      <c r="F224" s="282" t="e">
        <f>SUM(G225:G225)/D224</f>
        <v>#REF!</v>
      </c>
      <c r="G224" s="319"/>
      <c r="H224" s="284"/>
      <c r="I224" s="320"/>
      <c r="J224" s="28"/>
      <c r="K224" s="286"/>
      <c r="L224" s="286"/>
      <c r="M224" s="286"/>
      <c r="N224" s="286"/>
      <c r="O224" s="286"/>
      <c r="P224" s="286"/>
      <c r="Q224" s="287"/>
    </row>
    <row r="225" spans="2:17" s="317" customFormat="1" ht="12">
      <c r="B225" s="342">
        <f>B220+1</f>
        <v>125</v>
      </c>
      <c r="C225" s="313" t="s">
        <v>331</v>
      </c>
      <c r="D225" s="314" t="e">
        <f>D224</f>
        <v>#REF!</v>
      </c>
      <c r="E225" s="315" t="s">
        <v>178</v>
      </c>
      <c r="F225" s="316">
        <v>55</v>
      </c>
      <c r="G225" s="319" t="e">
        <f>F225*D225</f>
        <v>#REF!</v>
      </c>
      <c r="H225" s="284"/>
      <c r="I225" s="320"/>
      <c r="J225" s="28"/>
      <c r="K225" s="286"/>
      <c r="L225" s="286"/>
      <c r="M225" s="286"/>
      <c r="N225" s="286"/>
      <c r="O225" s="286"/>
      <c r="P225" s="286"/>
      <c r="Q225" s="287"/>
    </row>
    <row r="226" spans="2:17" s="96" customFormat="1" ht="15" customHeight="1">
      <c r="B226" s="180"/>
      <c r="D226" s="181"/>
      <c r="E226" s="213"/>
      <c r="F226" s="183"/>
      <c r="G226" s="181"/>
      <c r="H226" s="181"/>
      <c r="I226" s="34"/>
    </row>
    <row r="227" spans="2:17" s="96" customFormat="1" ht="15" customHeight="1">
      <c r="B227" s="107">
        <v>16500</v>
      </c>
      <c r="C227" s="91" t="s">
        <v>337</v>
      </c>
      <c r="D227" s="192" t="e">
        <f>D231</f>
        <v>#REF!</v>
      </c>
      <c r="E227" s="243"/>
      <c r="F227" s="193" t="e">
        <f>H227/D227</f>
        <v>#REF!</v>
      </c>
      <c r="G227" s="92"/>
      <c r="H227" s="95" t="e">
        <f>SUM(G228:G229)</f>
        <v>#REF!</v>
      </c>
      <c r="I227" s="34"/>
    </row>
    <row r="228" spans="2:17" s="96" customFormat="1" ht="15" customHeight="1">
      <c r="B228" s="180"/>
      <c r="D228" s="181"/>
      <c r="E228" s="213"/>
      <c r="F228" s="183"/>
      <c r="G228" s="181"/>
      <c r="H228" s="181"/>
      <c r="I228" s="34"/>
    </row>
    <row r="229" spans="2:17" s="96" customFormat="1" ht="15" customHeight="1">
      <c r="B229" s="180">
        <f>B225+1</f>
        <v>126</v>
      </c>
      <c r="C229" s="96" t="s">
        <v>338</v>
      </c>
      <c r="D229" s="181" t="e">
        <f>$H$4</f>
        <v>#REF!</v>
      </c>
      <c r="E229" s="213" t="s">
        <v>178</v>
      </c>
      <c r="F229" s="183">
        <v>20</v>
      </c>
      <c r="G229" s="181" t="e">
        <f>IF(D229&lt;&gt;0,D229*F229,"")</f>
        <v>#REF!</v>
      </c>
      <c r="H229" s="181"/>
      <c r="I229" s="34"/>
      <c r="J229" s="96">
        <f>J$6</f>
        <v>0</v>
      </c>
      <c r="K229" s="96">
        <f t="shared" ref="K229:P229" si="10">K$6</f>
        <v>0</v>
      </c>
      <c r="L229" s="96">
        <f t="shared" si="10"/>
        <v>0</v>
      </c>
      <c r="N229" s="96">
        <f t="shared" si="10"/>
        <v>0</v>
      </c>
      <c r="O229" s="96">
        <f t="shared" si="10"/>
        <v>0</v>
      </c>
      <c r="P229" s="96">
        <f t="shared" si="10"/>
        <v>0</v>
      </c>
      <c r="Q229" s="96">
        <f>SUM(J229:P229)</f>
        <v>0</v>
      </c>
    </row>
    <row r="230" spans="2:17" s="96" customFormat="1" ht="15" customHeight="1">
      <c r="B230" s="180"/>
      <c r="D230" s="181"/>
      <c r="E230" s="213"/>
      <c r="F230" s="183"/>
      <c r="G230" s="181"/>
      <c r="H230" s="181"/>
      <c r="I230" s="34"/>
    </row>
    <row r="231" spans="2:17" s="96" customFormat="1" ht="17.100000000000001" customHeight="1">
      <c r="B231" s="107">
        <v>16700</v>
      </c>
      <c r="C231" s="91" t="s">
        <v>339</v>
      </c>
      <c r="D231" s="192" t="e">
        <f>D222</f>
        <v>#REF!</v>
      </c>
      <c r="E231" s="243"/>
      <c r="F231" s="193" t="e">
        <f>H231/D231</f>
        <v>#REF!</v>
      </c>
      <c r="G231" s="92"/>
      <c r="H231" s="95" t="e">
        <f>SUM(G232:G234)</f>
        <v>#REF!</v>
      </c>
      <c r="I231" s="34"/>
    </row>
    <row r="232" spans="2:17" s="96" customFormat="1" ht="15" customHeight="1">
      <c r="B232" s="180"/>
      <c r="D232" s="181"/>
      <c r="E232" s="213"/>
      <c r="F232" s="183"/>
      <c r="G232" s="181"/>
      <c r="H232" s="181"/>
      <c r="I232" s="34"/>
    </row>
    <row r="233" spans="2:17" s="96" customFormat="1" ht="15" customHeight="1">
      <c r="B233" s="180">
        <f>B229+1</f>
        <v>127</v>
      </c>
      <c r="C233" s="96" t="s">
        <v>340</v>
      </c>
      <c r="D233" s="181" t="e">
        <f>D229</f>
        <v>#REF!</v>
      </c>
      <c r="E233" s="213" t="s">
        <v>178</v>
      </c>
      <c r="F233" s="183">
        <v>5</v>
      </c>
      <c r="G233" s="181" t="e">
        <f>F233*D233</f>
        <v>#REF!</v>
      </c>
      <c r="H233" s="181"/>
      <c r="I233" s="34"/>
    </row>
    <row r="234" spans="2:17" s="64" customFormat="1" ht="15" customHeight="1">
      <c r="B234" s="80"/>
      <c r="D234" s="81"/>
      <c r="E234" s="211"/>
      <c r="F234" s="83"/>
      <c r="G234" s="81"/>
      <c r="H234" s="81"/>
      <c r="I234" s="63"/>
    </row>
    <row r="235" spans="2:17" s="64" customFormat="1" ht="17.100000000000001" customHeight="1">
      <c r="B235" s="250"/>
      <c r="C235" s="251" t="s">
        <v>341</v>
      </c>
      <c r="D235" s="252" t="e">
        <f>D233</f>
        <v>#REF!</v>
      </c>
      <c r="E235" s="253"/>
      <c r="F235" s="254" t="e">
        <f>H235/D231</f>
        <v>#REF!</v>
      </c>
      <c r="G235" s="255"/>
      <c r="H235" s="256" t="e">
        <f>SUM(G13:G234)</f>
        <v>#REF!</v>
      </c>
      <c r="I235" s="63"/>
    </row>
    <row r="236" spans="2:17" s="64" customFormat="1" ht="15" customHeight="1">
      <c r="B236" s="80"/>
      <c r="D236" s="81"/>
      <c r="E236" s="211"/>
      <c r="F236" s="83"/>
      <c r="G236" s="81"/>
      <c r="H236" s="81"/>
      <c r="I236" s="63"/>
    </row>
    <row r="237" spans="2:17" s="64" customFormat="1" ht="15" customHeight="1">
      <c r="B237" s="80"/>
      <c r="D237" s="81"/>
      <c r="E237" s="211"/>
      <c r="F237" s="83"/>
      <c r="G237" s="81"/>
      <c r="H237" s="81"/>
      <c r="I237" s="63"/>
    </row>
    <row r="238" spans="2:17" s="64" customFormat="1" ht="15" customHeight="1">
      <c r="B238" s="80"/>
      <c r="D238" s="81"/>
      <c r="E238" s="211"/>
      <c r="F238" s="83"/>
      <c r="G238" s="81"/>
      <c r="H238" s="81"/>
      <c r="I238" s="63"/>
    </row>
    <row r="239" spans="2:17" s="64" customFormat="1" ht="15" customHeight="1">
      <c r="B239" s="80"/>
      <c r="D239" s="81"/>
      <c r="E239" s="211"/>
      <c r="F239" s="83"/>
      <c r="G239" s="81"/>
      <c r="H239" s="81"/>
      <c r="I239" s="63"/>
    </row>
    <row r="240" spans="2:17" s="64" customFormat="1" ht="15" customHeight="1">
      <c r="B240" s="80"/>
      <c r="D240" s="81"/>
      <c r="E240" s="211"/>
      <c r="F240" s="83"/>
      <c r="G240" s="81"/>
      <c r="H240" s="81"/>
      <c r="I240" s="63"/>
    </row>
    <row r="241" spans="2:9" s="64" customFormat="1" ht="15" customHeight="1">
      <c r="B241" s="80"/>
      <c r="D241" s="81"/>
      <c r="E241" s="211"/>
      <c r="F241" s="83"/>
      <c r="G241" s="81"/>
      <c r="H241" s="81"/>
      <c r="I241" s="63"/>
    </row>
    <row r="242" spans="2:9" s="64" customFormat="1" ht="15" customHeight="1">
      <c r="B242" s="80"/>
      <c r="D242" s="81"/>
      <c r="E242" s="211"/>
      <c r="F242" s="83"/>
      <c r="G242" s="81"/>
      <c r="H242" s="81"/>
      <c r="I242" s="63"/>
    </row>
    <row r="243" spans="2:9" s="64" customFormat="1" ht="15" customHeight="1">
      <c r="B243" s="80"/>
      <c r="D243" s="81"/>
      <c r="E243" s="211"/>
      <c r="F243" s="83"/>
      <c r="G243" s="81"/>
      <c r="H243" s="81"/>
      <c r="I243" s="63"/>
    </row>
    <row r="244" spans="2:9" s="64" customFormat="1" ht="15" customHeight="1">
      <c r="B244" s="80"/>
      <c r="D244" s="81"/>
      <c r="E244" s="211"/>
      <c r="F244" s="83"/>
      <c r="G244" s="81"/>
      <c r="H244" s="81"/>
      <c r="I244" s="63"/>
    </row>
    <row r="245" spans="2:9" s="64" customFormat="1" ht="15" customHeight="1">
      <c r="B245" s="80"/>
      <c r="D245" s="81"/>
      <c r="E245" s="211"/>
      <c r="F245" s="83"/>
      <c r="G245" s="81"/>
      <c r="H245" s="81"/>
      <c r="I245" s="63"/>
    </row>
    <row r="246" spans="2:9" s="64" customFormat="1" ht="15" customHeight="1">
      <c r="B246" s="80"/>
      <c r="D246" s="81"/>
      <c r="E246" s="211"/>
      <c r="F246" s="83"/>
      <c r="G246" s="81"/>
      <c r="H246" s="81"/>
      <c r="I246" s="63"/>
    </row>
    <row r="247" spans="2:9" s="85" customFormat="1" ht="15" customHeight="1">
      <c r="B247" s="84"/>
      <c r="D247" s="86"/>
      <c r="E247" s="214"/>
      <c r="F247" s="88"/>
      <c r="G247" s="86"/>
      <c r="H247" s="86"/>
      <c r="I247" s="89"/>
    </row>
    <row r="248" spans="2:9" s="85" customFormat="1" ht="15" customHeight="1">
      <c r="B248" s="84"/>
      <c r="D248" s="86"/>
      <c r="E248" s="214"/>
      <c r="F248" s="88"/>
      <c r="G248" s="86"/>
      <c r="H248" s="86"/>
      <c r="I248" s="89"/>
    </row>
    <row r="249" spans="2:9" s="85" customFormat="1" ht="15" customHeight="1">
      <c r="B249" s="84"/>
      <c r="D249" s="86"/>
      <c r="E249" s="214"/>
      <c r="F249" s="88"/>
      <c r="G249" s="86"/>
      <c r="H249" s="86"/>
      <c r="I249" s="89"/>
    </row>
    <row r="250" spans="2:9" s="85" customFormat="1" ht="15" customHeight="1">
      <c r="B250" s="84"/>
      <c r="D250" s="86"/>
      <c r="E250" s="214"/>
      <c r="F250" s="88"/>
      <c r="G250" s="86"/>
      <c r="H250" s="86"/>
      <c r="I250" s="89"/>
    </row>
    <row r="251" spans="2:9" s="85" customFormat="1" ht="15" customHeight="1">
      <c r="B251" s="84"/>
      <c r="D251" s="86"/>
      <c r="E251" s="214"/>
      <c r="F251" s="88"/>
      <c r="G251" s="86"/>
      <c r="H251" s="86"/>
      <c r="I251" s="89"/>
    </row>
    <row r="252" spans="2:9" s="85" customFormat="1" ht="15" customHeight="1">
      <c r="B252" s="84"/>
      <c r="D252" s="86"/>
      <c r="E252" s="214"/>
      <c r="F252" s="88"/>
      <c r="G252" s="86"/>
      <c r="H252" s="86"/>
      <c r="I252" s="89"/>
    </row>
    <row r="253" spans="2:9" s="85" customFormat="1" ht="15" customHeight="1">
      <c r="B253" s="84"/>
      <c r="D253" s="86"/>
      <c r="E253" s="214"/>
      <c r="F253" s="88"/>
      <c r="G253" s="86"/>
      <c r="H253" s="86"/>
      <c r="I253" s="89"/>
    </row>
    <row r="254" spans="2:9" s="85" customFormat="1" ht="15" customHeight="1">
      <c r="B254" s="84"/>
      <c r="D254" s="86"/>
      <c r="E254" s="214"/>
      <c r="F254" s="88"/>
      <c r="G254" s="86"/>
      <c r="H254" s="86"/>
      <c r="I254" s="89"/>
    </row>
    <row r="255" spans="2:9" s="85" customFormat="1" ht="15" customHeight="1">
      <c r="B255" s="84"/>
      <c r="D255" s="86"/>
      <c r="E255" s="214"/>
      <c r="F255" s="88"/>
      <c r="G255" s="86"/>
      <c r="H255" s="86"/>
      <c r="I255" s="89"/>
    </row>
    <row r="256" spans="2:9" s="85" customFormat="1" ht="15" customHeight="1">
      <c r="B256" s="84"/>
      <c r="D256" s="86"/>
      <c r="E256" s="214"/>
      <c r="F256" s="88"/>
      <c r="G256" s="86"/>
      <c r="H256" s="86"/>
      <c r="I256" s="89"/>
    </row>
    <row r="257" spans="2:9" s="85" customFormat="1" ht="15" customHeight="1">
      <c r="B257" s="84"/>
      <c r="D257" s="86"/>
      <c r="E257" s="214"/>
      <c r="F257" s="88"/>
      <c r="G257" s="86"/>
      <c r="H257" s="86"/>
      <c r="I257" s="89"/>
    </row>
    <row r="258" spans="2:9" s="85" customFormat="1" ht="15" customHeight="1">
      <c r="B258" s="84"/>
      <c r="D258" s="86"/>
      <c r="E258" s="214"/>
      <c r="F258" s="88"/>
      <c r="G258" s="86"/>
      <c r="H258" s="86"/>
      <c r="I258" s="89"/>
    </row>
    <row r="259" spans="2:9" s="85" customFormat="1" ht="15" customHeight="1">
      <c r="B259" s="84"/>
      <c r="D259" s="86"/>
      <c r="E259" s="214"/>
      <c r="F259" s="88"/>
      <c r="G259" s="86"/>
      <c r="H259" s="86"/>
      <c r="I259" s="89"/>
    </row>
    <row r="260" spans="2:9" s="85" customFormat="1" ht="15" customHeight="1">
      <c r="B260" s="84"/>
      <c r="D260" s="86"/>
      <c r="E260" s="214"/>
      <c r="F260" s="88"/>
      <c r="G260" s="86"/>
      <c r="H260" s="86"/>
      <c r="I260" s="89"/>
    </row>
    <row r="261" spans="2:9" s="85" customFormat="1" ht="15" customHeight="1">
      <c r="B261" s="84"/>
      <c r="D261" s="86"/>
      <c r="E261" s="214"/>
      <c r="F261" s="88"/>
      <c r="G261" s="86"/>
      <c r="H261" s="86"/>
      <c r="I261" s="89"/>
    </row>
    <row r="262" spans="2:9" s="85" customFormat="1" ht="15" customHeight="1">
      <c r="B262" s="84"/>
      <c r="D262" s="86"/>
      <c r="E262" s="214"/>
      <c r="F262" s="88"/>
      <c r="G262" s="86"/>
      <c r="H262" s="86"/>
      <c r="I262" s="89"/>
    </row>
    <row r="263" spans="2:9" s="85" customFormat="1" ht="15" customHeight="1">
      <c r="B263" s="84"/>
      <c r="D263" s="86"/>
      <c r="E263" s="214"/>
      <c r="F263" s="88"/>
      <c r="G263" s="86"/>
      <c r="H263" s="86"/>
      <c r="I263" s="89"/>
    </row>
    <row r="264" spans="2:9" s="85" customFormat="1" ht="15" customHeight="1">
      <c r="B264" s="84"/>
      <c r="D264" s="86"/>
      <c r="E264" s="214"/>
      <c r="F264" s="88"/>
      <c r="G264" s="86"/>
      <c r="H264" s="86"/>
      <c r="I264" s="89"/>
    </row>
    <row r="265" spans="2:9" s="85" customFormat="1" ht="15" customHeight="1">
      <c r="B265" s="84"/>
      <c r="D265" s="86"/>
      <c r="E265" s="214"/>
      <c r="F265" s="88"/>
      <c r="G265" s="86"/>
      <c r="H265" s="86"/>
      <c r="I265" s="89"/>
    </row>
    <row r="266" spans="2:9" s="85" customFormat="1" ht="15" customHeight="1">
      <c r="B266" s="84"/>
      <c r="D266" s="86"/>
      <c r="E266" s="214"/>
      <c r="F266" s="88"/>
      <c r="G266" s="86"/>
      <c r="H266" s="86"/>
      <c r="I266" s="89"/>
    </row>
    <row r="267" spans="2:9" s="85" customFormat="1" ht="15" customHeight="1">
      <c r="B267" s="84"/>
      <c r="D267" s="86"/>
      <c r="E267" s="214"/>
      <c r="F267" s="88"/>
      <c r="G267" s="86"/>
      <c r="H267" s="86"/>
      <c r="I267" s="89"/>
    </row>
    <row r="268" spans="2:9" s="85" customFormat="1" ht="15" customHeight="1">
      <c r="B268" s="84"/>
      <c r="D268" s="86"/>
      <c r="E268" s="214"/>
      <c r="F268" s="88"/>
      <c r="G268" s="86"/>
      <c r="H268" s="86"/>
      <c r="I268" s="89"/>
    </row>
    <row r="269" spans="2:9" s="85" customFormat="1" ht="15" customHeight="1">
      <c r="B269" s="84"/>
      <c r="D269" s="86"/>
      <c r="E269" s="214"/>
      <c r="F269" s="88"/>
      <c r="G269" s="86"/>
      <c r="H269" s="86"/>
      <c r="I269" s="89"/>
    </row>
    <row r="270" spans="2:9" s="85" customFormat="1" ht="15" customHeight="1">
      <c r="B270" s="84"/>
      <c r="D270" s="86"/>
      <c r="E270" s="214"/>
      <c r="F270" s="88"/>
      <c r="G270" s="86"/>
      <c r="H270" s="86"/>
      <c r="I270" s="89"/>
    </row>
    <row r="271" spans="2:9" s="85" customFormat="1" ht="15" customHeight="1">
      <c r="B271" s="84"/>
      <c r="D271" s="86"/>
      <c r="E271" s="214"/>
      <c r="F271" s="88"/>
      <c r="G271" s="86"/>
      <c r="H271" s="86"/>
      <c r="I271" s="89"/>
    </row>
    <row r="272" spans="2:9" s="85" customFormat="1" ht="15" customHeight="1">
      <c r="B272" s="84"/>
      <c r="D272" s="86"/>
      <c r="E272" s="214"/>
      <c r="F272" s="88"/>
      <c r="G272" s="86"/>
      <c r="H272" s="86"/>
      <c r="I272" s="89"/>
    </row>
    <row r="273" spans="2:9" s="85" customFormat="1" ht="15" customHeight="1">
      <c r="B273" s="84"/>
      <c r="D273" s="86"/>
      <c r="E273" s="214"/>
      <c r="F273" s="88"/>
      <c r="G273" s="86"/>
      <c r="H273" s="86"/>
      <c r="I273" s="89"/>
    </row>
    <row r="274" spans="2:9" s="85" customFormat="1" ht="15" customHeight="1">
      <c r="B274" s="84"/>
      <c r="D274" s="86"/>
      <c r="E274" s="214"/>
      <c r="F274" s="88"/>
      <c r="G274" s="86"/>
      <c r="H274" s="86"/>
      <c r="I274" s="89"/>
    </row>
    <row r="275" spans="2:9" s="85" customFormat="1" ht="15" customHeight="1">
      <c r="B275" s="84"/>
      <c r="D275" s="86"/>
      <c r="E275" s="214"/>
      <c r="F275" s="88"/>
      <c r="G275" s="86"/>
      <c r="H275" s="86"/>
      <c r="I275" s="89"/>
    </row>
    <row r="276" spans="2:9" s="85" customFormat="1" ht="15" customHeight="1">
      <c r="B276" s="84"/>
      <c r="D276" s="86"/>
      <c r="E276" s="214"/>
      <c r="F276" s="88"/>
      <c r="G276" s="86"/>
      <c r="H276" s="86"/>
      <c r="I276" s="89"/>
    </row>
    <row r="277" spans="2:9" s="85" customFormat="1" ht="15" customHeight="1">
      <c r="B277" s="84"/>
      <c r="D277" s="86"/>
      <c r="E277" s="214"/>
      <c r="F277" s="88"/>
      <c r="G277" s="86"/>
      <c r="H277" s="86"/>
      <c r="I277" s="89"/>
    </row>
    <row r="278" spans="2:9" s="85" customFormat="1" ht="15" customHeight="1">
      <c r="B278" s="84"/>
      <c r="D278" s="86"/>
      <c r="E278" s="214"/>
      <c r="F278" s="88"/>
      <c r="G278" s="86"/>
      <c r="H278" s="86"/>
      <c r="I278" s="89"/>
    </row>
    <row r="279" spans="2:9" s="85" customFormat="1" ht="15" customHeight="1">
      <c r="B279" s="84"/>
      <c r="D279" s="86"/>
      <c r="E279" s="214"/>
      <c r="F279" s="88"/>
      <c r="G279" s="86"/>
      <c r="H279" s="86"/>
      <c r="I279" s="89"/>
    </row>
    <row r="280" spans="2:9" s="85" customFormat="1" ht="15" customHeight="1">
      <c r="B280" s="84"/>
      <c r="D280" s="86"/>
      <c r="E280" s="214"/>
      <c r="F280" s="88"/>
      <c r="G280" s="86"/>
      <c r="H280" s="86"/>
      <c r="I280" s="89"/>
    </row>
    <row r="281" spans="2:9" s="85" customFormat="1" ht="15" customHeight="1">
      <c r="B281" s="84"/>
      <c r="D281" s="86"/>
      <c r="E281" s="214"/>
      <c r="F281" s="88"/>
      <c r="G281" s="86"/>
      <c r="H281" s="86"/>
      <c r="I281" s="89"/>
    </row>
    <row r="282" spans="2:9" s="85" customFormat="1" ht="15" customHeight="1">
      <c r="B282" s="84"/>
      <c r="D282" s="86"/>
      <c r="E282" s="214"/>
      <c r="F282" s="88"/>
      <c r="G282" s="86"/>
      <c r="H282" s="86"/>
      <c r="I282" s="89"/>
    </row>
    <row r="283" spans="2:9" s="85" customFormat="1" ht="15" customHeight="1">
      <c r="B283" s="84"/>
      <c r="D283" s="86"/>
      <c r="E283" s="214"/>
      <c r="F283" s="88"/>
      <c r="G283" s="86"/>
      <c r="H283" s="86"/>
      <c r="I283" s="89"/>
    </row>
    <row r="284" spans="2:9" s="85" customFormat="1" ht="15" customHeight="1">
      <c r="B284" s="84"/>
      <c r="D284" s="86"/>
      <c r="E284" s="214"/>
      <c r="F284" s="88"/>
      <c r="G284" s="86"/>
      <c r="H284" s="86"/>
      <c r="I284" s="89"/>
    </row>
    <row r="285" spans="2:9" s="85" customFormat="1" ht="15" customHeight="1">
      <c r="B285" s="84"/>
      <c r="D285" s="86"/>
      <c r="E285" s="214"/>
      <c r="F285" s="88"/>
      <c r="G285" s="86"/>
      <c r="H285" s="86"/>
      <c r="I285" s="89"/>
    </row>
    <row r="286" spans="2:9" s="85" customFormat="1" ht="15" customHeight="1">
      <c r="B286" s="84"/>
      <c r="D286" s="86"/>
      <c r="E286" s="214"/>
      <c r="F286" s="88"/>
      <c r="G286" s="86"/>
      <c r="H286" s="86"/>
      <c r="I286" s="89"/>
    </row>
    <row r="287" spans="2:9" s="85" customFormat="1" ht="15" customHeight="1">
      <c r="B287" s="84"/>
      <c r="D287" s="86"/>
      <c r="E287" s="214"/>
      <c r="F287" s="88"/>
      <c r="G287" s="86"/>
      <c r="H287" s="86"/>
      <c r="I287" s="89"/>
    </row>
    <row r="288" spans="2:9" s="85" customFormat="1" ht="15" customHeight="1">
      <c r="B288" s="84"/>
      <c r="D288" s="86"/>
      <c r="E288" s="214"/>
      <c r="F288" s="88"/>
      <c r="G288" s="86"/>
      <c r="H288" s="86"/>
      <c r="I288" s="89"/>
    </row>
    <row r="289" spans="2:9" s="85" customFormat="1" ht="15" customHeight="1">
      <c r="B289" s="84"/>
      <c r="D289" s="86"/>
      <c r="E289" s="214"/>
      <c r="F289" s="88"/>
      <c r="G289" s="86"/>
      <c r="H289" s="86"/>
      <c r="I289" s="89"/>
    </row>
    <row r="290" spans="2:9" s="85" customFormat="1" ht="15" customHeight="1">
      <c r="B290" s="84"/>
      <c r="D290" s="86"/>
      <c r="E290" s="214"/>
      <c r="F290" s="88"/>
      <c r="G290" s="86"/>
      <c r="H290" s="86"/>
      <c r="I290" s="89"/>
    </row>
    <row r="291" spans="2:9" s="85" customFormat="1" ht="15" customHeight="1">
      <c r="B291" s="84"/>
      <c r="D291" s="86"/>
      <c r="E291" s="214"/>
      <c r="F291" s="88"/>
      <c r="G291" s="86"/>
      <c r="H291" s="86"/>
      <c r="I291" s="89"/>
    </row>
    <row r="292" spans="2:9" s="85" customFormat="1" ht="15" customHeight="1">
      <c r="B292" s="84"/>
      <c r="D292" s="86"/>
      <c r="E292" s="214"/>
      <c r="F292" s="88"/>
      <c r="G292" s="86"/>
      <c r="H292" s="86"/>
      <c r="I292" s="89"/>
    </row>
    <row r="293" spans="2:9" s="85" customFormat="1" ht="15" customHeight="1">
      <c r="B293" s="84"/>
      <c r="D293" s="86"/>
      <c r="E293" s="214"/>
      <c r="F293" s="88"/>
      <c r="G293" s="86"/>
      <c r="H293" s="86"/>
      <c r="I293" s="89"/>
    </row>
    <row r="294" spans="2:9" s="85" customFormat="1" ht="15" customHeight="1">
      <c r="B294" s="84"/>
      <c r="D294" s="86"/>
      <c r="E294" s="214"/>
      <c r="F294" s="88"/>
      <c r="G294" s="86"/>
      <c r="H294" s="86"/>
      <c r="I294" s="89"/>
    </row>
    <row r="295" spans="2:9" s="85" customFormat="1" ht="15" customHeight="1">
      <c r="B295" s="84"/>
      <c r="D295" s="86"/>
      <c r="E295" s="214"/>
      <c r="F295" s="88"/>
      <c r="G295" s="86"/>
      <c r="H295" s="86"/>
      <c r="I295" s="89"/>
    </row>
    <row r="296" spans="2:9" s="85" customFormat="1" ht="15" customHeight="1">
      <c r="B296" s="84"/>
      <c r="D296" s="86"/>
      <c r="E296" s="214"/>
      <c r="F296" s="88"/>
      <c r="G296" s="86"/>
      <c r="H296" s="86"/>
      <c r="I296" s="89"/>
    </row>
    <row r="297" spans="2:9" s="85" customFormat="1" ht="15" customHeight="1">
      <c r="B297" s="84"/>
      <c r="D297" s="86"/>
      <c r="E297" s="214"/>
      <c r="F297" s="88"/>
      <c r="G297" s="86"/>
      <c r="H297" s="86"/>
      <c r="I297" s="89"/>
    </row>
    <row r="298" spans="2:9" s="85" customFormat="1" ht="15" customHeight="1">
      <c r="B298" s="84"/>
      <c r="D298" s="86"/>
      <c r="E298" s="214"/>
      <c r="F298" s="88"/>
      <c r="G298" s="86"/>
      <c r="H298" s="86"/>
      <c r="I298" s="89"/>
    </row>
    <row r="299" spans="2:9" s="85" customFormat="1" ht="15" customHeight="1">
      <c r="B299" s="84"/>
      <c r="D299" s="86"/>
      <c r="E299" s="214"/>
      <c r="F299" s="88"/>
      <c r="G299" s="86"/>
      <c r="H299" s="86"/>
      <c r="I299" s="89"/>
    </row>
    <row r="300" spans="2:9" s="85" customFormat="1" ht="15" customHeight="1">
      <c r="B300" s="84"/>
      <c r="D300" s="86"/>
      <c r="E300" s="214"/>
      <c r="F300" s="88"/>
      <c r="G300" s="86"/>
      <c r="H300" s="86"/>
      <c r="I300" s="89"/>
    </row>
    <row r="301" spans="2:9" s="85" customFormat="1" ht="15" customHeight="1">
      <c r="B301" s="84"/>
      <c r="D301" s="86"/>
      <c r="E301" s="214"/>
      <c r="F301" s="88"/>
      <c r="G301" s="86"/>
      <c r="H301" s="86"/>
      <c r="I301" s="89"/>
    </row>
    <row r="302" spans="2:9" s="85" customFormat="1" ht="15" customHeight="1">
      <c r="B302" s="84"/>
      <c r="D302" s="86"/>
      <c r="E302" s="214"/>
      <c r="F302" s="88"/>
      <c r="G302" s="86"/>
      <c r="H302" s="86"/>
      <c r="I302" s="89"/>
    </row>
    <row r="303" spans="2:9" s="85" customFormat="1" ht="15" customHeight="1">
      <c r="B303" s="84"/>
      <c r="D303" s="86"/>
      <c r="E303" s="214"/>
      <c r="F303" s="88"/>
      <c r="G303" s="86"/>
      <c r="H303" s="86"/>
      <c r="I303" s="89"/>
    </row>
    <row r="304" spans="2:9" s="85" customFormat="1" ht="15" customHeight="1">
      <c r="B304" s="84"/>
      <c r="D304" s="86"/>
      <c r="E304" s="214"/>
      <c r="F304" s="88"/>
      <c r="G304" s="86"/>
      <c r="H304" s="86"/>
      <c r="I304" s="89"/>
    </row>
    <row r="305" spans="2:9" s="85" customFormat="1" ht="15" customHeight="1">
      <c r="B305" s="84"/>
      <c r="D305" s="86"/>
      <c r="E305" s="214"/>
      <c r="F305" s="88"/>
      <c r="G305" s="86"/>
      <c r="H305" s="86"/>
      <c r="I305" s="89"/>
    </row>
    <row r="306" spans="2:9" s="85" customFormat="1" ht="15" customHeight="1">
      <c r="B306" s="84"/>
      <c r="D306" s="86"/>
      <c r="E306" s="214"/>
      <c r="F306" s="88"/>
      <c r="G306" s="86"/>
      <c r="H306" s="86"/>
      <c r="I306" s="89"/>
    </row>
    <row r="307" spans="2:9" s="85" customFormat="1" ht="15" customHeight="1">
      <c r="B307" s="84"/>
      <c r="D307" s="86"/>
      <c r="E307" s="214"/>
      <c r="F307" s="88"/>
      <c r="G307" s="86"/>
      <c r="H307" s="86"/>
      <c r="I307" s="89"/>
    </row>
    <row r="308" spans="2:9" s="85" customFormat="1" ht="15" customHeight="1">
      <c r="B308" s="84"/>
      <c r="D308" s="86"/>
      <c r="E308" s="214"/>
      <c r="F308" s="88"/>
      <c r="G308" s="86"/>
      <c r="H308" s="86"/>
      <c r="I308" s="89"/>
    </row>
    <row r="309" spans="2:9" s="85" customFormat="1" ht="15" customHeight="1">
      <c r="B309" s="84"/>
      <c r="D309" s="86"/>
      <c r="E309" s="214"/>
      <c r="F309" s="88"/>
      <c r="G309" s="86"/>
      <c r="H309" s="86"/>
      <c r="I309" s="89"/>
    </row>
    <row r="310" spans="2:9" s="85" customFormat="1" ht="15" customHeight="1">
      <c r="B310" s="84"/>
      <c r="D310" s="86"/>
      <c r="E310" s="214"/>
      <c r="F310" s="88"/>
      <c r="G310" s="86"/>
      <c r="H310" s="86"/>
      <c r="I310" s="89"/>
    </row>
    <row r="311" spans="2:9" s="85" customFormat="1" ht="15" customHeight="1">
      <c r="B311" s="84"/>
      <c r="D311" s="86"/>
      <c r="E311" s="214"/>
      <c r="F311" s="88"/>
      <c r="G311" s="86"/>
      <c r="H311" s="86"/>
      <c r="I311" s="89"/>
    </row>
    <row r="312" spans="2:9" s="85" customFormat="1" ht="15" customHeight="1">
      <c r="B312" s="84"/>
      <c r="D312" s="86"/>
      <c r="E312" s="214"/>
      <c r="F312" s="88"/>
      <c r="G312" s="86"/>
      <c r="H312" s="86"/>
      <c r="I312" s="89"/>
    </row>
    <row r="313" spans="2:9" s="85" customFormat="1" ht="15" customHeight="1">
      <c r="B313" s="84"/>
      <c r="D313" s="86"/>
      <c r="E313" s="214"/>
      <c r="F313" s="88"/>
      <c r="G313" s="86"/>
      <c r="H313" s="86"/>
      <c r="I313" s="89"/>
    </row>
    <row r="314" spans="2:9" s="85" customFormat="1" ht="15" customHeight="1">
      <c r="B314" s="84"/>
      <c r="D314" s="86"/>
      <c r="E314" s="214"/>
      <c r="F314" s="88"/>
      <c r="G314" s="86"/>
      <c r="H314" s="86"/>
      <c r="I314" s="89"/>
    </row>
    <row r="315" spans="2:9" s="85" customFormat="1" ht="15" customHeight="1">
      <c r="B315" s="84"/>
      <c r="D315" s="86"/>
      <c r="E315" s="214"/>
      <c r="F315" s="88"/>
      <c r="G315" s="86"/>
      <c r="H315" s="86"/>
      <c r="I315" s="89"/>
    </row>
    <row r="316" spans="2:9" s="85" customFormat="1" ht="15" customHeight="1">
      <c r="B316" s="84"/>
      <c r="D316" s="86"/>
      <c r="E316" s="214"/>
      <c r="F316" s="88"/>
      <c r="G316" s="86"/>
      <c r="H316" s="86"/>
      <c r="I316" s="89"/>
    </row>
    <row r="317" spans="2:9" s="85" customFormat="1" ht="15" customHeight="1">
      <c r="B317" s="84"/>
      <c r="D317" s="86"/>
      <c r="E317" s="214"/>
      <c r="F317" s="88"/>
      <c r="G317" s="86"/>
      <c r="H317" s="86"/>
      <c r="I317" s="89"/>
    </row>
    <row r="318" spans="2:9" s="85" customFormat="1" ht="15" customHeight="1">
      <c r="B318" s="84"/>
      <c r="D318" s="86"/>
      <c r="E318" s="214"/>
      <c r="F318" s="88"/>
      <c r="G318" s="86"/>
      <c r="H318" s="86"/>
      <c r="I318" s="89"/>
    </row>
    <row r="319" spans="2:9" s="85" customFormat="1" ht="15" customHeight="1">
      <c r="B319" s="84"/>
      <c r="D319" s="86"/>
      <c r="E319" s="214"/>
      <c r="F319" s="88"/>
      <c r="G319" s="86"/>
      <c r="H319" s="86"/>
      <c r="I319" s="89"/>
    </row>
    <row r="320" spans="2:9" s="85" customFormat="1" ht="15" customHeight="1">
      <c r="B320" s="84"/>
      <c r="D320" s="86"/>
      <c r="E320" s="214"/>
      <c r="F320" s="88"/>
      <c r="G320" s="86"/>
      <c r="H320" s="86"/>
      <c r="I320" s="89"/>
    </row>
    <row r="321" spans="2:9" s="85" customFormat="1" ht="15" customHeight="1">
      <c r="B321" s="84"/>
      <c r="D321" s="86"/>
      <c r="E321" s="214"/>
      <c r="F321" s="88"/>
      <c r="G321" s="86"/>
      <c r="H321" s="86"/>
      <c r="I321" s="89"/>
    </row>
    <row r="322" spans="2:9" s="85" customFormat="1" ht="15" customHeight="1">
      <c r="B322" s="84"/>
      <c r="D322" s="86"/>
      <c r="E322" s="214"/>
      <c r="F322" s="88"/>
      <c r="G322" s="86"/>
      <c r="H322" s="86"/>
      <c r="I322" s="89"/>
    </row>
    <row r="323" spans="2:9" s="85" customFormat="1" ht="15" customHeight="1">
      <c r="B323" s="84"/>
      <c r="D323" s="86"/>
      <c r="E323" s="214"/>
      <c r="F323" s="88"/>
      <c r="G323" s="86"/>
      <c r="H323" s="86"/>
      <c r="I323" s="89"/>
    </row>
    <row r="324" spans="2:9" s="85" customFormat="1" ht="15" customHeight="1">
      <c r="B324" s="84"/>
      <c r="D324" s="86"/>
      <c r="E324" s="214"/>
      <c r="F324" s="88"/>
      <c r="G324" s="86"/>
      <c r="H324" s="86"/>
      <c r="I324" s="89"/>
    </row>
    <row r="325" spans="2:9" s="85" customFormat="1" ht="15" customHeight="1">
      <c r="B325" s="84"/>
      <c r="D325" s="86"/>
      <c r="E325" s="214"/>
      <c r="F325" s="88"/>
      <c r="G325" s="86"/>
      <c r="H325" s="86"/>
      <c r="I325" s="89"/>
    </row>
    <row r="326" spans="2:9" s="85" customFormat="1" ht="15" customHeight="1">
      <c r="B326" s="84"/>
      <c r="D326" s="86"/>
      <c r="E326" s="214"/>
      <c r="F326" s="88"/>
      <c r="G326" s="86"/>
      <c r="H326" s="86"/>
      <c r="I326" s="89"/>
    </row>
    <row r="327" spans="2:9" s="85" customFormat="1" ht="15" customHeight="1">
      <c r="B327" s="84"/>
      <c r="D327" s="86"/>
      <c r="E327" s="214"/>
      <c r="F327" s="88"/>
      <c r="G327" s="86"/>
      <c r="H327" s="86"/>
      <c r="I327" s="89"/>
    </row>
    <row r="328" spans="2:9" s="85" customFormat="1" ht="15" customHeight="1">
      <c r="B328" s="84"/>
      <c r="D328" s="86"/>
      <c r="E328" s="214"/>
      <c r="F328" s="88"/>
      <c r="G328" s="86"/>
      <c r="H328" s="86"/>
      <c r="I328" s="89"/>
    </row>
    <row r="329" spans="2:9" s="85" customFormat="1" ht="15" customHeight="1">
      <c r="B329" s="84"/>
      <c r="D329" s="86"/>
      <c r="E329" s="214"/>
      <c r="F329" s="88"/>
      <c r="G329" s="86"/>
      <c r="H329" s="86"/>
      <c r="I329" s="89"/>
    </row>
    <row r="330" spans="2:9" s="85" customFormat="1" ht="15" customHeight="1">
      <c r="B330" s="84"/>
      <c r="D330" s="86"/>
      <c r="E330" s="214"/>
      <c r="F330" s="88"/>
      <c r="G330" s="86"/>
      <c r="H330" s="86"/>
      <c r="I330" s="89"/>
    </row>
    <row r="331" spans="2:9" s="85" customFormat="1" ht="15" customHeight="1">
      <c r="B331" s="84"/>
      <c r="D331" s="86"/>
      <c r="E331" s="214"/>
      <c r="F331" s="88"/>
      <c r="G331" s="86"/>
      <c r="H331" s="86"/>
      <c r="I331" s="89"/>
    </row>
    <row r="332" spans="2:9" s="85" customFormat="1" ht="15" customHeight="1">
      <c r="B332" s="84"/>
      <c r="D332" s="86"/>
      <c r="E332" s="214"/>
      <c r="F332" s="88"/>
      <c r="G332" s="86"/>
      <c r="H332" s="86"/>
      <c r="I332" s="89"/>
    </row>
    <row r="333" spans="2:9" s="85" customFormat="1" ht="15" customHeight="1">
      <c r="B333" s="84"/>
      <c r="D333" s="86"/>
      <c r="E333" s="214"/>
      <c r="F333" s="88"/>
      <c r="G333" s="86"/>
      <c r="H333" s="86"/>
      <c r="I333" s="89"/>
    </row>
    <row r="334" spans="2:9" s="85" customFormat="1" ht="15" customHeight="1">
      <c r="B334" s="84"/>
      <c r="D334" s="86"/>
      <c r="E334" s="214"/>
      <c r="F334" s="88"/>
      <c r="G334" s="86"/>
      <c r="H334" s="86"/>
      <c r="I334" s="89"/>
    </row>
    <row r="335" spans="2:9" s="85" customFormat="1" ht="15" customHeight="1">
      <c r="B335" s="84"/>
      <c r="D335" s="86"/>
      <c r="E335" s="214"/>
      <c r="F335" s="88"/>
      <c r="G335" s="86"/>
      <c r="H335" s="86"/>
      <c r="I335" s="89"/>
    </row>
    <row r="336" spans="2:9" s="85" customFormat="1" ht="15" customHeight="1">
      <c r="B336" s="84"/>
      <c r="D336" s="86"/>
      <c r="E336" s="214"/>
      <c r="F336" s="88"/>
      <c r="G336" s="86"/>
      <c r="H336" s="86"/>
      <c r="I336" s="89"/>
    </row>
    <row r="337" spans="2:9" s="85" customFormat="1" ht="15" customHeight="1">
      <c r="B337" s="84"/>
      <c r="D337" s="86"/>
      <c r="E337" s="214"/>
      <c r="F337" s="88"/>
      <c r="G337" s="86"/>
      <c r="H337" s="86"/>
      <c r="I337" s="89"/>
    </row>
    <row r="338" spans="2:9" s="85" customFormat="1" ht="15" customHeight="1">
      <c r="B338" s="84"/>
      <c r="D338" s="86"/>
      <c r="E338" s="214"/>
      <c r="F338" s="88"/>
      <c r="G338" s="86"/>
      <c r="H338" s="86"/>
      <c r="I338" s="89"/>
    </row>
    <row r="339" spans="2:9" s="85" customFormat="1" ht="15" customHeight="1">
      <c r="B339" s="84"/>
      <c r="D339" s="86"/>
      <c r="E339" s="214"/>
      <c r="F339" s="88"/>
      <c r="G339" s="86"/>
      <c r="H339" s="86"/>
      <c r="I339" s="89"/>
    </row>
    <row r="340" spans="2:9" s="85" customFormat="1" ht="15" customHeight="1">
      <c r="B340" s="84"/>
      <c r="D340" s="86"/>
      <c r="E340" s="214"/>
      <c r="F340" s="88"/>
      <c r="G340" s="86"/>
      <c r="H340" s="86"/>
      <c r="I340" s="89"/>
    </row>
    <row r="341" spans="2:9" s="85" customFormat="1" ht="15" customHeight="1">
      <c r="B341" s="84"/>
      <c r="D341" s="86"/>
      <c r="E341" s="214"/>
      <c r="F341" s="88"/>
      <c r="G341" s="86"/>
      <c r="H341" s="86"/>
      <c r="I341" s="89"/>
    </row>
    <row r="342" spans="2:9" s="85" customFormat="1" ht="15" customHeight="1">
      <c r="B342" s="84"/>
      <c r="D342" s="86"/>
      <c r="E342" s="214"/>
      <c r="F342" s="88"/>
      <c r="G342" s="86"/>
      <c r="H342" s="86"/>
      <c r="I342" s="89"/>
    </row>
    <row r="343" spans="2:9" s="85" customFormat="1" ht="15" customHeight="1">
      <c r="B343" s="84"/>
      <c r="D343" s="86"/>
      <c r="E343" s="214"/>
      <c r="F343" s="88"/>
      <c r="G343" s="86"/>
      <c r="H343" s="86"/>
      <c r="I343" s="89"/>
    </row>
    <row r="344" spans="2:9" s="85" customFormat="1" ht="15" customHeight="1">
      <c r="B344" s="84"/>
      <c r="D344" s="86"/>
      <c r="E344" s="214"/>
      <c r="F344" s="88"/>
      <c r="G344" s="86"/>
      <c r="H344" s="86"/>
      <c r="I344" s="89"/>
    </row>
    <row r="345" spans="2:9" s="85" customFormat="1" ht="15" customHeight="1">
      <c r="B345" s="84"/>
      <c r="D345" s="86"/>
      <c r="E345" s="214"/>
      <c r="F345" s="88"/>
      <c r="G345" s="86"/>
      <c r="H345" s="86"/>
      <c r="I345" s="89"/>
    </row>
    <row r="346" spans="2:9" s="85" customFormat="1" ht="15" customHeight="1">
      <c r="B346" s="84"/>
      <c r="D346" s="86"/>
      <c r="E346" s="214"/>
      <c r="F346" s="88"/>
      <c r="G346" s="86"/>
      <c r="H346" s="86"/>
      <c r="I346" s="89"/>
    </row>
    <row r="347" spans="2:9" s="85" customFormat="1" ht="15" customHeight="1">
      <c r="B347" s="84"/>
      <c r="D347" s="86"/>
      <c r="E347" s="214"/>
      <c r="F347" s="88"/>
      <c r="G347" s="86"/>
      <c r="H347" s="86"/>
      <c r="I347" s="89"/>
    </row>
    <row r="348" spans="2:9" s="85" customFormat="1" ht="15" customHeight="1">
      <c r="B348" s="84"/>
      <c r="D348" s="86"/>
      <c r="E348" s="214"/>
      <c r="F348" s="88"/>
      <c r="G348" s="86"/>
      <c r="H348" s="86"/>
      <c r="I348" s="89"/>
    </row>
    <row r="349" spans="2:9" s="85" customFormat="1" ht="15" customHeight="1">
      <c r="B349" s="84"/>
      <c r="D349" s="86"/>
      <c r="E349" s="214"/>
      <c r="F349" s="88"/>
      <c r="G349" s="86"/>
      <c r="H349" s="86"/>
      <c r="I349" s="89"/>
    </row>
    <row r="350" spans="2:9" s="85" customFormat="1" ht="15" customHeight="1">
      <c r="B350" s="84"/>
      <c r="D350" s="86"/>
      <c r="E350" s="214"/>
      <c r="F350" s="88"/>
      <c r="G350" s="86"/>
      <c r="H350" s="86"/>
      <c r="I350" s="89"/>
    </row>
    <row r="351" spans="2:9" s="85" customFormat="1" ht="15" customHeight="1">
      <c r="B351" s="84"/>
      <c r="D351" s="86"/>
      <c r="E351" s="214"/>
      <c r="F351" s="88"/>
      <c r="G351" s="86"/>
      <c r="H351" s="86"/>
      <c r="I351" s="89"/>
    </row>
    <row r="352" spans="2:9" s="85" customFormat="1" ht="15" customHeight="1">
      <c r="B352" s="84"/>
      <c r="D352" s="86"/>
      <c r="E352" s="214"/>
      <c r="F352" s="88"/>
      <c r="G352" s="86"/>
      <c r="H352" s="86"/>
      <c r="I352" s="89"/>
    </row>
    <row r="353" spans="2:9" s="85" customFormat="1" ht="15" customHeight="1">
      <c r="B353" s="84"/>
      <c r="D353" s="86"/>
      <c r="E353" s="214"/>
      <c r="F353" s="88"/>
      <c r="G353" s="86"/>
      <c r="H353" s="86"/>
      <c r="I353" s="89"/>
    </row>
    <row r="354" spans="2:9" s="85" customFormat="1" ht="15" customHeight="1">
      <c r="B354" s="84"/>
      <c r="D354" s="86"/>
      <c r="E354" s="214"/>
      <c r="F354" s="88"/>
      <c r="G354" s="86"/>
      <c r="H354" s="86"/>
      <c r="I354" s="89"/>
    </row>
    <row r="355" spans="2:9" s="85" customFormat="1" ht="15" customHeight="1">
      <c r="B355" s="84"/>
      <c r="D355" s="86"/>
      <c r="E355" s="214"/>
      <c r="F355" s="88"/>
      <c r="G355" s="86"/>
      <c r="H355" s="86"/>
      <c r="I355" s="89"/>
    </row>
    <row r="356" spans="2:9" s="85" customFormat="1" ht="15" customHeight="1">
      <c r="B356" s="84"/>
      <c r="D356" s="86"/>
      <c r="E356" s="214"/>
      <c r="F356" s="88"/>
      <c r="G356" s="86"/>
      <c r="H356" s="86"/>
      <c r="I356" s="89"/>
    </row>
    <row r="357" spans="2:9" s="85" customFormat="1" ht="15" customHeight="1">
      <c r="B357" s="84"/>
      <c r="D357" s="86"/>
      <c r="E357" s="214"/>
      <c r="F357" s="88"/>
      <c r="G357" s="86"/>
      <c r="H357" s="86"/>
      <c r="I357" s="89"/>
    </row>
    <row r="358" spans="2:9" s="85" customFormat="1" ht="15" customHeight="1">
      <c r="B358" s="84"/>
      <c r="D358" s="86"/>
      <c r="E358" s="214"/>
      <c r="F358" s="88"/>
      <c r="G358" s="86"/>
      <c r="H358" s="86"/>
      <c r="I358" s="89"/>
    </row>
    <row r="359" spans="2:9" s="85" customFormat="1" ht="15" customHeight="1">
      <c r="B359" s="84"/>
      <c r="D359" s="86"/>
      <c r="E359" s="214"/>
      <c r="F359" s="88"/>
      <c r="G359" s="86"/>
      <c r="H359" s="86"/>
      <c r="I359" s="89"/>
    </row>
    <row r="360" spans="2:9" s="85" customFormat="1" ht="15" customHeight="1">
      <c r="B360" s="84"/>
      <c r="D360" s="86"/>
      <c r="E360" s="214"/>
      <c r="F360" s="88"/>
      <c r="G360" s="86"/>
      <c r="H360" s="86"/>
      <c r="I360" s="89"/>
    </row>
    <row r="361" spans="2:9" s="85" customFormat="1" ht="15" customHeight="1">
      <c r="B361" s="84"/>
      <c r="D361" s="86"/>
      <c r="E361" s="214"/>
      <c r="F361" s="88"/>
      <c r="G361" s="86"/>
      <c r="H361" s="86"/>
      <c r="I361" s="89"/>
    </row>
    <row r="362" spans="2:9" s="85" customFormat="1" ht="15" customHeight="1">
      <c r="B362" s="84"/>
      <c r="D362" s="86"/>
      <c r="E362" s="214"/>
      <c r="F362" s="88"/>
      <c r="G362" s="86"/>
      <c r="H362" s="86"/>
      <c r="I362" s="89"/>
    </row>
    <row r="363" spans="2:9" s="85" customFormat="1" ht="15" customHeight="1">
      <c r="B363" s="84"/>
      <c r="D363" s="86"/>
      <c r="E363" s="214"/>
      <c r="F363" s="88"/>
      <c r="G363" s="86"/>
      <c r="H363" s="86"/>
      <c r="I363" s="89"/>
    </row>
    <row r="364" spans="2:9" s="85" customFormat="1" ht="15" customHeight="1">
      <c r="B364" s="84"/>
      <c r="D364" s="86"/>
      <c r="E364" s="214"/>
      <c r="F364" s="88"/>
      <c r="G364" s="86"/>
      <c r="H364" s="86"/>
      <c r="I364" s="89"/>
    </row>
    <row r="365" spans="2:9" s="85" customFormat="1" ht="15" customHeight="1">
      <c r="B365" s="84"/>
      <c r="D365" s="86"/>
      <c r="E365" s="214"/>
      <c r="F365" s="88"/>
      <c r="G365" s="86"/>
      <c r="H365" s="86"/>
      <c r="I365" s="89"/>
    </row>
    <row r="366" spans="2:9" s="85" customFormat="1" ht="15" customHeight="1">
      <c r="B366" s="84"/>
      <c r="D366" s="86"/>
      <c r="E366" s="214"/>
      <c r="F366" s="88"/>
      <c r="G366" s="86"/>
      <c r="H366" s="86"/>
      <c r="I366" s="89"/>
    </row>
    <row r="367" spans="2:9" s="85" customFormat="1" ht="15" customHeight="1">
      <c r="B367" s="84"/>
      <c r="D367" s="86"/>
      <c r="E367" s="214"/>
      <c r="F367" s="88"/>
      <c r="G367" s="86"/>
      <c r="H367" s="86"/>
      <c r="I367" s="89"/>
    </row>
    <row r="368" spans="2:9" s="85" customFormat="1" ht="15" customHeight="1">
      <c r="B368" s="84"/>
      <c r="D368" s="86"/>
      <c r="E368" s="214"/>
      <c r="F368" s="88"/>
      <c r="G368" s="86"/>
      <c r="H368" s="86"/>
      <c r="I368" s="89"/>
    </row>
    <row r="369" spans="2:9" s="85" customFormat="1" ht="15" customHeight="1">
      <c r="B369" s="84"/>
      <c r="D369" s="86"/>
      <c r="E369" s="214"/>
      <c r="F369" s="88"/>
      <c r="G369" s="86"/>
      <c r="H369" s="86"/>
      <c r="I369" s="89"/>
    </row>
    <row r="370" spans="2:9" s="85" customFormat="1" ht="15" customHeight="1">
      <c r="B370" s="84"/>
      <c r="D370" s="86"/>
      <c r="E370" s="214"/>
      <c r="F370" s="88"/>
      <c r="G370" s="86"/>
      <c r="H370" s="86"/>
      <c r="I370" s="89"/>
    </row>
    <row r="371" spans="2:9" s="85" customFormat="1" ht="15" customHeight="1">
      <c r="B371" s="84"/>
      <c r="D371" s="86"/>
      <c r="E371" s="214"/>
      <c r="F371" s="88"/>
      <c r="G371" s="86"/>
      <c r="H371" s="86"/>
      <c r="I371" s="89"/>
    </row>
    <row r="372" spans="2:9" s="85" customFormat="1" ht="15" customHeight="1">
      <c r="B372" s="84"/>
      <c r="D372" s="86"/>
      <c r="E372" s="214"/>
      <c r="F372" s="88"/>
      <c r="G372" s="86"/>
      <c r="H372" s="86"/>
      <c r="I372" s="89"/>
    </row>
    <row r="373" spans="2:9" s="85" customFormat="1" ht="15" customHeight="1">
      <c r="B373" s="84"/>
      <c r="D373" s="86"/>
      <c r="E373" s="214"/>
      <c r="F373" s="88"/>
      <c r="G373" s="86"/>
      <c r="H373" s="86"/>
      <c r="I373" s="89"/>
    </row>
    <row r="374" spans="2:9" s="85" customFormat="1" ht="15" customHeight="1">
      <c r="B374" s="84"/>
      <c r="D374" s="86"/>
      <c r="E374" s="214"/>
      <c r="F374" s="88"/>
      <c r="G374" s="86"/>
      <c r="H374" s="86"/>
      <c r="I374" s="89"/>
    </row>
    <row r="375" spans="2:9" s="85" customFormat="1" ht="15" customHeight="1">
      <c r="B375" s="84"/>
      <c r="D375" s="86"/>
      <c r="E375" s="214"/>
      <c r="F375" s="88"/>
      <c r="G375" s="86"/>
      <c r="H375" s="86"/>
      <c r="I375" s="89"/>
    </row>
    <row r="376" spans="2:9" s="85" customFormat="1" ht="15" customHeight="1">
      <c r="B376" s="84"/>
      <c r="D376" s="86"/>
      <c r="E376" s="214"/>
      <c r="F376" s="88"/>
      <c r="G376" s="86"/>
      <c r="H376" s="86"/>
      <c r="I376" s="89"/>
    </row>
    <row r="377" spans="2:9" s="85" customFormat="1" ht="15" customHeight="1">
      <c r="B377" s="84"/>
      <c r="D377" s="86"/>
      <c r="E377" s="214"/>
      <c r="F377" s="88"/>
      <c r="G377" s="86"/>
      <c r="H377" s="86"/>
      <c r="I377" s="89"/>
    </row>
    <row r="378" spans="2:9" s="85" customFormat="1" ht="15" customHeight="1">
      <c r="B378" s="84"/>
      <c r="D378" s="86"/>
      <c r="E378" s="214"/>
      <c r="F378" s="88"/>
      <c r="G378" s="86"/>
      <c r="H378" s="86"/>
      <c r="I378" s="89"/>
    </row>
    <row r="379" spans="2:9" s="85" customFormat="1" ht="15" customHeight="1">
      <c r="B379" s="84"/>
      <c r="D379" s="86"/>
      <c r="E379" s="214"/>
      <c r="F379" s="88"/>
      <c r="G379" s="86"/>
      <c r="H379" s="86"/>
      <c r="I379" s="89"/>
    </row>
    <row r="380" spans="2:9" s="85" customFormat="1" ht="15" customHeight="1">
      <c r="B380" s="84"/>
      <c r="D380" s="86"/>
      <c r="E380" s="214"/>
      <c r="F380" s="88"/>
      <c r="G380" s="86"/>
      <c r="H380" s="86"/>
      <c r="I380" s="89"/>
    </row>
    <row r="381" spans="2:9" s="85" customFormat="1" ht="15" customHeight="1">
      <c r="B381" s="84"/>
      <c r="D381" s="86"/>
      <c r="E381" s="214"/>
      <c r="F381" s="88"/>
      <c r="G381" s="86"/>
      <c r="H381" s="86"/>
      <c r="I381" s="89"/>
    </row>
    <row r="382" spans="2:9" s="85" customFormat="1" ht="15" customHeight="1">
      <c r="B382" s="84"/>
      <c r="D382" s="86"/>
      <c r="E382" s="214"/>
      <c r="F382" s="88"/>
      <c r="G382" s="86"/>
      <c r="H382" s="86"/>
      <c r="I382" s="89"/>
    </row>
    <row r="383" spans="2:9" s="85" customFormat="1" ht="15" customHeight="1">
      <c r="B383" s="84"/>
      <c r="D383" s="86"/>
      <c r="E383" s="214"/>
      <c r="F383" s="88"/>
      <c r="G383" s="86"/>
      <c r="H383" s="86"/>
      <c r="I383" s="89"/>
    </row>
    <row r="384" spans="2:9" s="85" customFormat="1" ht="15" customHeight="1">
      <c r="B384" s="84"/>
      <c r="D384" s="86"/>
      <c r="E384" s="214"/>
      <c r="F384" s="88"/>
      <c r="G384" s="86"/>
      <c r="H384" s="86"/>
      <c r="I384" s="89"/>
    </row>
    <row r="385" spans="2:9" s="85" customFormat="1" ht="15" customHeight="1">
      <c r="B385" s="84"/>
      <c r="D385" s="86"/>
      <c r="E385" s="214"/>
      <c r="F385" s="88"/>
      <c r="G385" s="86"/>
      <c r="H385" s="86"/>
      <c r="I385" s="89"/>
    </row>
    <row r="386" spans="2:9" s="85" customFormat="1" ht="15" customHeight="1">
      <c r="B386" s="84"/>
      <c r="D386" s="86"/>
      <c r="E386" s="214"/>
      <c r="F386" s="88"/>
      <c r="G386" s="86"/>
      <c r="H386" s="86"/>
      <c r="I386" s="89"/>
    </row>
    <row r="387" spans="2:9" s="85" customFormat="1" ht="15" customHeight="1">
      <c r="B387" s="84"/>
      <c r="D387" s="86"/>
      <c r="E387" s="214"/>
      <c r="F387" s="88"/>
      <c r="G387" s="86"/>
      <c r="H387" s="86"/>
      <c r="I387" s="89"/>
    </row>
    <row r="388" spans="2:9" s="85" customFormat="1" ht="15" customHeight="1">
      <c r="B388" s="84"/>
      <c r="D388" s="86"/>
      <c r="E388" s="214"/>
      <c r="F388" s="88"/>
      <c r="G388" s="86"/>
      <c r="H388" s="86"/>
      <c r="I388" s="89"/>
    </row>
    <row r="389" spans="2:9" s="85" customFormat="1" ht="15" customHeight="1">
      <c r="B389" s="84"/>
      <c r="D389" s="86"/>
      <c r="E389" s="214"/>
      <c r="F389" s="88"/>
      <c r="G389" s="86"/>
      <c r="H389" s="86"/>
      <c r="I389" s="89"/>
    </row>
    <row r="390" spans="2:9" s="85" customFormat="1" ht="15" customHeight="1">
      <c r="B390" s="84"/>
      <c r="D390" s="86"/>
      <c r="E390" s="214"/>
      <c r="F390" s="88"/>
      <c r="G390" s="86"/>
      <c r="H390" s="86"/>
      <c r="I390" s="89"/>
    </row>
    <row r="391" spans="2:9" s="85" customFormat="1" ht="15" customHeight="1">
      <c r="B391" s="84"/>
      <c r="D391" s="86"/>
      <c r="E391" s="214"/>
      <c r="F391" s="88"/>
      <c r="G391" s="86"/>
      <c r="H391" s="86"/>
      <c r="I391" s="89"/>
    </row>
    <row r="392" spans="2:9" s="85" customFormat="1" ht="15" customHeight="1">
      <c r="B392" s="84"/>
      <c r="D392" s="86"/>
      <c r="E392" s="214"/>
      <c r="F392" s="88"/>
      <c r="G392" s="86"/>
      <c r="H392" s="86"/>
      <c r="I392" s="89"/>
    </row>
    <row r="393" spans="2:9" s="85" customFormat="1" ht="15" customHeight="1">
      <c r="B393" s="84"/>
      <c r="D393" s="86"/>
      <c r="E393" s="214"/>
      <c r="F393" s="88"/>
      <c r="G393" s="86"/>
      <c r="H393" s="86"/>
      <c r="I393" s="89"/>
    </row>
    <row r="394" spans="2:9" s="85" customFormat="1" ht="15" customHeight="1">
      <c r="B394" s="84"/>
      <c r="D394" s="86"/>
      <c r="E394" s="214"/>
      <c r="F394" s="88"/>
      <c r="G394" s="86"/>
      <c r="H394" s="86"/>
      <c r="I394" s="89"/>
    </row>
    <row r="395" spans="2:9" s="85" customFormat="1" ht="15" customHeight="1">
      <c r="B395" s="84"/>
      <c r="D395" s="86"/>
      <c r="E395" s="214"/>
      <c r="F395" s="88"/>
      <c r="G395" s="86"/>
      <c r="H395" s="86"/>
      <c r="I395" s="89"/>
    </row>
    <row r="396" spans="2:9" s="85" customFormat="1" ht="15" customHeight="1">
      <c r="B396" s="84"/>
      <c r="D396" s="86"/>
      <c r="E396" s="214"/>
      <c r="F396" s="88"/>
      <c r="G396" s="86"/>
      <c r="H396" s="86"/>
      <c r="I396" s="89"/>
    </row>
    <row r="397" spans="2:9" s="85" customFormat="1" ht="15" customHeight="1">
      <c r="B397" s="84"/>
      <c r="D397" s="86"/>
      <c r="E397" s="214"/>
      <c r="F397" s="88"/>
      <c r="G397" s="86"/>
      <c r="H397" s="86"/>
      <c r="I397" s="89"/>
    </row>
    <row r="398" spans="2:9" s="85" customFormat="1" ht="15" customHeight="1">
      <c r="B398" s="84"/>
      <c r="D398" s="86"/>
      <c r="E398" s="214"/>
      <c r="F398" s="88"/>
      <c r="G398" s="86"/>
      <c r="H398" s="86"/>
      <c r="I398" s="89"/>
    </row>
    <row r="399" spans="2:9" s="85" customFormat="1" ht="15" customHeight="1">
      <c r="B399" s="84"/>
      <c r="D399" s="86"/>
      <c r="E399" s="214"/>
      <c r="F399" s="88"/>
      <c r="G399" s="86"/>
      <c r="H399" s="86"/>
      <c r="I399" s="89"/>
    </row>
    <row r="400" spans="2:9" s="85" customFormat="1" ht="15" customHeight="1">
      <c r="B400" s="84"/>
      <c r="D400" s="86"/>
      <c r="E400" s="214"/>
      <c r="F400" s="88"/>
      <c r="G400" s="86"/>
      <c r="H400" s="86"/>
      <c r="I400" s="89"/>
    </row>
    <row r="401" spans="2:9" s="85" customFormat="1" ht="15" customHeight="1">
      <c r="B401" s="84"/>
      <c r="D401" s="86"/>
      <c r="E401" s="214"/>
      <c r="F401" s="88"/>
      <c r="G401" s="86"/>
      <c r="H401" s="86"/>
      <c r="I401" s="89"/>
    </row>
    <row r="402" spans="2:9" s="85" customFormat="1" ht="15" customHeight="1">
      <c r="B402" s="84"/>
      <c r="D402" s="86"/>
      <c r="E402" s="214"/>
      <c r="F402" s="88"/>
      <c r="G402" s="86"/>
      <c r="H402" s="86"/>
      <c r="I402" s="89"/>
    </row>
    <row r="403" spans="2:9" s="85" customFormat="1" ht="15" customHeight="1">
      <c r="B403" s="84"/>
      <c r="D403" s="86"/>
      <c r="E403" s="214"/>
      <c r="F403" s="88"/>
      <c r="G403" s="86"/>
      <c r="H403" s="86"/>
      <c r="I403" s="89"/>
    </row>
    <row r="404" spans="2:9" s="85" customFormat="1" ht="15" customHeight="1">
      <c r="B404" s="84"/>
      <c r="D404" s="86"/>
      <c r="E404" s="214"/>
      <c r="F404" s="88"/>
      <c r="G404" s="86"/>
      <c r="H404" s="86"/>
      <c r="I404" s="89"/>
    </row>
    <row r="405" spans="2:9" s="85" customFormat="1" ht="15" customHeight="1">
      <c r="B405" s="84"/>
      <c r="D405" s="86"/>
      <c r="E405" s="214"/>
      <c r="F405" s="88"/>
      <c r="G405" s="86"/>
      <c r="H405" s="86"/>
      <c r="I405" s="89"/>
    </row>
    <row r="406" spans="2:9" s="85" customFormat="1" ht="15" customHeight="1">
      <c r="B406" s="84"/>
      <c r="D406" s="86"/>
      <c r="E406" s="214"/>
      <c r="F406" s="88"/>
      <c r="G406" s="86"/>
      <c r="H406" s="86"/>
      <c r="I406" s="89"/>
    </row>
    <row r="407" spans="2:9" s="85" customFormat="1" ht="15" customHeight="1">
      <c r="B407" s="84"/>
      <c r="D407" s="86"/>
      <c r="E407" s="214"/>
      <c r="F407" s="88"/>
      <c r="G407" s="86"/>
      <c r="H407" s="86"/>
      <c r="I407" s="89"/>
    </row>
    <row r="408" spans="2:9" s="85" customFormat="1" ht="15" customHeight="1">
      <c r="B408" s="84"/>
      <c r="D408" s="86"/>
      <c r="E408" s="214"/>
      <c r="F408" s="88"/>
      <c r="G408" s="86"/>
      <c r="H408" s="86"/>
      <c r="I408" s="89"/>
    </row>
    <row r="409" spans="2:9" s="85" customFormat="1" ht="15" customHeight="1">
      <c r="B409" s="84"/>
      <c r="D409" s="86"/>
      <c r="E409" s="214"/>
      <c r="F409" s="88"/>
      <c r="G409" s="86"/>
      <c r="H409" s="86"/>
      <c r="I409" s="89"/>
    </row>
    <row r="410" spans="2:9" s="85" customFormat="1" ht="15" customHeight="1">
      <c r="B410" s="84"/>
      <c r="D410" s="86"/>
      <c r="E410" s="214"/>
      <c r="F410" s="88"/>
      <c r="G410" s="86"/>
      <c r="H410" s="86"/>
      <c r="I410" s="89"/>
    </row>
    <row r="411" spans="2:9" s="85" customFormat="1" ht="15" customHeight="1">
      <c r="B411" s="84"/>
      <c r="D411" s="86"/>
      <c r="E411" s="214"/>
      <c r="F411" s="88"/>
      <c r="G411" s="86"/>
      <c r="H411" s="86"/>
      <c r="I411" s="89"/>
    </row>
    <row r="412" spans="2:9" s="85" customFormat="1" ht="15" customHeight="1">
      <c r="B412" s="84"/>
      <c r="D412" s="86"/>
      <c r="E412" s="214"/>
      <c r="F412" s="88"/>
      <c r="G412" s="86"/>
      <c r="H412" s="86"/>
      <c r="I412" s="89"/>
    </row>
    <row r="413" spans="2:9" s="85" customFormat="1" ht="15" customHeight="1">
      <c r="B413" s="84"/>
      <c r="D413" s="86"/>
      <c r="E413" s="214"/>
      <c r="F413" s="88"/>
      <c r="G413" s="86"/>
      <c r="H413" s="86"/>
      <c r="I413" s="89"/>
    </row>
    <row r="414" spans="2:9" s="85" customFormat="1" ht="15" customHeight="1">
      <c r="B414" s="84"/>
      <c r="D414" s="86"/>
      <c r="E414" s="214"/>
      <c r="F414" s="88"/>
      <c r="G414" s="86"/>
      <c r="H414" s="86"/>
      <c r="I414" s="89"/>
    </row>
    <row r="415" spans="2:9" s="85" customFormat="1" ht="15" customHeight="1">
      <c r="B415" s="84"/>
      <c r="D415" s="86"/>
      <c r="E415" s="214"/>
      <c r="F415" s="88"/>
      <c r="G415" s="86"/>
      <c r="H415" s="86"/>
      <c r="I415" s="89"/>
    </row>
    <row r="416" spans="2:9" s="85" customFormat="1" ht="15" customHeight="1">
      <c r="B416" s="84"/>
      <c r="D416" s="86"/>
      <c r="E416" s="214"/>
      <c r="F416" s="88"/>
      <c r="G416" s="86"/>
      <c r="H416" s="86"/>
      <c r="I416" s="89"/>
    </row>
    <row r="417" spans="2:9" s="85" customFormat="1" ht="15" customHeight="1">
      <c r="B417" s="84"/>
      <c r="D417" s="86"/>
      <c r="E417" s="214"/>
      <c r="F417" s="88"/>
      <c r="G417" s="86"/>
      <c r="H417" s="86"/>
      <c r="I417" s="89"/>
    </row>
    <row r="418" spans="2:9" s="85" customFormat="1" ht="15" customHeight="1">
      <c r="B418" s="84"/>
      <c r="D418" s="86"/>
      <c r="E418" s="214"/>
      <c r="F418" s="88"/>
      <c r="G418" s="86"/>
      <c r="H418" s="86"/>
      <c r="I418" s="89"/>
    </row>
    <row r="419" spans="2:9" s="85" customFormat="1" ht="15" customHeight="1">
      <c r="B419" s="84"/>
      <c r="D419" s="86"/>
      <c r="E419" s="214"/>
      <c r="F419" s="88"/>
      <c r="G419" s="86"/>
      <c r="H419" s="86"/>
      <c r="I419" s="89"/>
    </row>
    <row r="420" spans="2:9" s="85" customFormat="1" ht="15" customHeight="1">
      <c r="B420" s="84"/>
      <c r="D420" s="86"/>
      <c r="E420" s="214"/>
      <c r="F420" s="88"/>
      <c r="G420" s="86"/>
      <c r="H420" s="86"/>
      <c r="I420" s="89"/>
    </row>
    <row r="421" spans="2:9" s="85" customFormat="1" ht="15" customHeight="1">
      <c r="B421" s="84"/>
      <c r="D421" s="86"/>
      <c r="E421" s="214"/>
      <c r="F421" s="88"/>
      <c r="G421" s="86"/>
      <c r="H421" s="86"/>
      <c r="I421" s="89"/>
    </row>
    <row r="422" spans="2:9" s="85" customFormat="1" ht="15" customHeight="1">
      <c r="B422" s="84"/>
      <c r="D422" s="86"/>
      <c r="E422" s="214"/>
      <c r="F422" s="88"/>
      <c r="G422" s="86"/>
      <c r="H422" s="86"/>
      <c r="I422" s="89"/>
    </row>
    <row r="423" spans="2:9" s="85" customFormat="1" ht="15" customHeight="1">
      <c r="B423" s="84"/>
      <c r="D423" s="86"/>
      <c r="E423" s="214"/>
      <c r="F423" s="88"/>
      <c r="G423" s="86"/>
      <c r="H423" s="86"/>
      <c r="I423" s="89"/>
    </row>
    <row r="424" spans="2:9" s="85" customFormat="1" ht="15" customHeight="1">
      <c r="B424" s="84"/>
      <c r="D424" s="86"/>
      <c r="E424" s="214"/>
      <c r="F424" s="88"/>
      <c r="G424" s="86"/>
      <c r="H424" s="86"/>
      <c r="I424" s="89"/>
    </row>
    <row r="425" spans="2:9" s="85" customFormat="1" ht="15" customHeight="1">
      <c r="B425" s="84"/>
      <c r="D425" s="86"/>
      <c r="E425" s="214"/>
      <c r="F425" s="88"/>
      <c r="G425" s="86"/>
      <c r="H425" s="86"/>
      <c r="I425" s="89"/>
    </row>
    <row r="426" spans="2:9" s="85" customFormat="1" ht="15" customHeight="1">
      <c r="B426" s="84"/>
      <c r="D426" s="86"/>
      <c r="E426" s="214"/>
      <c r="F426" s="88"/>
      <c r="G426" s="86"/>
      <c r="H426" s="86"/>
      <c r="I426" s="89"/>
    </row>
    <row r="427" spans="2:9" s="85" customFormat="1" ht="15" customHeight="1">
      <c r="B427" s="84"/>
      <c r="D427" s="86"/>
      <c r="E427" s="214"/>
      <c r="F427" s="88"/>
      <c r="G427" s="86"/>
      <c r="H427" s="86"/>
      <c r="I427" s="89"/>
    </row>
    <row r="428" spans="2:9" s="85" customFormat="1" ht="15" customHeight="1">
      <c r="B428" s="84"/>
      <c r="D428" s="86"/>
      <c r="E428" s="214"/>
      <c r="F428" s="88"/>
      <c r="G428" s="86"/>
      <c r="H428" s="86"/>
      <c r="I428" s="89"/>
    </row>
    <row r="429" spans="2:9" s="85" customFormat="1" ht="15" customHeight="1">
      <c r="B429" s="84"/>
      <c r="D429" s="86"/>
      <c r="E429" s="214"/>
      <c r="F429" s="88"/>
      <c r="G429" s="86"/>
      <c r="H429" s="86"/>
      <c r="I429" s="89"/>
    </row>
    <row r="430" spans="2:9" s="85" customFormat="1" ht="15" customHeight="1">
      <c r="B430" s="84"/>
      <c r="D430" s="86"/>
      <c r="E430" s="214"/>
      <c r="F430" s="88"/>
      <c r="G430" s="86"/>
      <c r="H430" s="86"/>
      <c r="I430" s="89"/>
    </row>
    <row r="431" spans="2:9" s="85" customFormat="1" ht="15" customHeight="1">
      <c r="B431" s="84"/>
      <c r="D431" s="86"/>
      <c r="E431" s="214"/>
      <c r="F431" s="88"/>
      <c r="G431" s="86"/>
      <c r="H431" s="86"/>
      <c r="I431" s="89"/>
    </row>
    <row r="432" spans="2:9" s="85" customFormat="1" ht="15" customHeight="1">
      <c r="B432" s="84"/>
      <c r="D432" s="86"/>
      <c r="E432" s="214"/>
      <c r="F432" s="88"/>
      <c r="G432" s="86"/>
      <c r="H432" s="86"/>
      <c r="I432" s="89"/>
    </row>
    <row r="433" spans="2:9" s="85" customFormat="1" ht="15" customHeight="1">
      <c r="B433" s="84"/>
      <c r="D433" s="86"/>
      <c r="E433" s="214"/>
      <c r="F433" s="88"/>
      <c r="G433" s="86"/>
      <c r="H433" s="86"/>
      <c r="I433" s="89"/>
    </row>
    <row r="434" spans="2:9" s="85" customFormat="1" ht="15" customHeight="1">
      <c r="B434" s="84"/>
      <c r="D434" s="86"/>
      <c r="E434" s="214"/>
      <c r="F434" s="88"/>
      <c r="G434" s="86"/>
      <c r="H434" s="86"/>
      <c r="I434" s="89"/>
    </row>
    <row r="435" spans="2:9" s="85" customFormat="1" ht="15" customHeight="1">
      <c r="B435" s="84"/>
      <c r="D435" s="86"/>
      <c r="E435" s="214"/>
      <c r="F435" s="88"/>
      <c r="G435" s="86"/>
      <c r="H435" s="86"/>
      <c r="I435" s="89"/>
    </row>
    <row r="436" spans="2:9" s="85" customFormat="1" ht="15" customHeight="1">
      <c r="B436" s="84"/>
      <c r="D436" s="86"/>
      <c r="E436" s="214"/>
      <c r="F436" s="88"/>
      <c r="G436" s="86"/>
      <c r="H436" s="86"/>
      <c r="I436" s="89"/>
    </row>
    <row r="437" spans="2:9" s="85" customFormat="1" ht="15" customHeight="1">
      <c r="B437" s="84"/>
      <c r="D437" s="86"/>
      <c r="E437" s="214"/>
      <c r="F437" s="88"/>
      <c r="G437" s="86"/>
      <c r="H437" s="86"/>
      <c r="I437" s="89"/>
    </row>
    <row r="438" spans="2:9" s="85" customFormat="1" ht="15" customHeight="1">
      <c r="B438" s="84"/>
      <c r="D438" s="86"/>
      <c r="E438" s="214"/>
      <c r="F438" s="88"/>
      <c r="G438" s="86"/>
      <c r="H438" s="86"/>
      <c r="I438" s="89"/>
    </row>
    <row r="439" spans="2:9" s="85" customFormat="1" ht="15" customHeight="1">
      <c r="B439" s="84"/>
      <c r="D439" s="86"/>
      <c r="E439" s="214"/>
      <c r="F439" s="88"/>
      <c r="G439" s="86"/>
      <c r="H439" s="86"/>
      <c r="I439" s="89"/>
    </row>
    <row r="440" spans="2:9" s="85" customFormat="1" ht="15" customHeight="1">
      <c r="B440" s="84"/>
      <c r="D440" s="86"/>
      <c r="E440" s="214"/>
      <c r="F440" s="88"/>
      <c r="G440" s="86"/>
      <c r="H440" s="86"/>
      <c r="I440" s="89"/>
    </row>
    <row r="441" spans="2:9" s="85" customFormat="1" ht="15" customHeight="1">
      <c r="B441" s="84"/>
      <c r="D441" s="86"/>
      <c r="E441" s="214"/>
      <c r="F441" s="88"/>
      <c r="G441" s="86"/>
      <c r="H441" s="86"/>
      <c r="I441" s="89"/>
    </row>
    <row r="442" spans="2:9" s="85" customFormat="1" ht="15" customHeight="1">
      <c r="B442" s="84"/>
      <c r="D442" s="86"/>
      <c r="E442" s="214"/>
      <c r="F442" s="88"/>
      <c r="G442" s="86"/>
      <c r="H442" s="86"/>
      <c r="I442" s="89"/>
    </row>
    <row r="443" spans="2:9" s="85" customFormat="1" ht="15" customHeight="1">
      <c r="B443" s="84"/>
      <c r="D443" s="86"/>
      <c r="E443" s="214"/>
      <c r="F443" s="88"/>
      <c r="G443" s="86"/>
      <c r="H443" s="86"/>
      <c r="I443" s="89"/>
    </row>
    <row r="444" spans="2:9" s="85" customFormat="1" ht="15" customHeight="1">
      <c r="B444" s="84"/>
      <c r="D444" s="86"/>
      <c r="E444" s="214"/>
      <c r="F444" s="88"/>
      <c r="G444" s="86"/>
      <c r="H444" s="86"/>
      <c r="I444" s="89"/>
    </row>
    <row r="445" spans="2:9" s="85" customFormat="1" ht="15" customHeight="1">
      <c r="B445" s="84"/>
      <c r="D445" s="86"/>
      <c r="E445" s="214"/>
      <c r="F445" s="88"/>
      <c r="G445" s="86"/>
      <c r="H445" s="86"/>
      <c r="I445" s="89"/>
    </row>
    <row r="446" spans="2:9" s="85" customFormat="1" ht="15" customHeight="1">
      <c r="B446" s="84"/>
      <c r="D446" s="86"/>
      <c r="E446" s="214"/>
      <c r="F446" s="88"/>
      <c r="G446" s="86"/>
      <c r="H446" s="86"/>
      <c r="I446" s="89"/>
    </row>
    <row r="447" spans="2:9" s="85" customFormat="1" ht="15" customHeight="1">
      <c r="B447" s="84"/>
      <c r="D447" s="86"/>
      <c r="E447" s="214"/>
      <c r="F447" s="88"/>
      <c r="G447" s="86"/>
      <c r="H447" s="86"/>
      <c r="I447" s="89"/>
    </row>
    <row r="448" spans="2:9" s="85" customFormat="1" ht="15" customHeight="1">
      <c r="B448" s="84"/>
      <c r="D448" s="86"/>
      <c r="E448" s="214"/>
      <c r="F448" s="88"/>
      <c r="G448" s="86"/>
      <c r="H448" s="86"/>
      <c r="I448" s="89"/>
    </row>
    <row r="449" spans="2:9" s="85" customFormat="1" ht="15" customHeight="1">
      <c r="B449" s="84"/>
      <c r="D449" s="86"/>
      <c r="E449" s="214"/>
      <c r="F449" s="88"/>
      <c r="G449" s="86"/>
      <c r="H449" s="86"/>
      <c r="I449" s="89"/>
    </row>
    <row r="450" spans="2:9" s="85" customFormat="1" ht="15" customHeight="1">
      <c r="B450" s="84"/>
      <c r="D450" s="86"/>
      <c r="E450" s="214"/>
      <c r="F450" s="88"/>
      <c r="G450" s="86"/>
      <c r="H450" s="86"/>
      <c r="I450" s="89"/>
    </row>
    <row r="451" spans="2:9" s="85" customFormat="1" ht="15" customHeight="1">
      <c r="B451" s="84"/>
      <c r="D451" s="86"/>
      <c r="E451" s="214"/>
      <c r="F451" s="88"/>
      <c r="G451" s="86"/>
      <c r="H451" s="86"/>
      <c r="I451" s="89"/>
    </row>
    <row r="452" spans="2:9" s="85" customFormat="1" ht="15" customHeight="1">
      <c r="B452" s="84"/>
      <c r="D452" s="86"/>
      <c r="E452" s="214"/>
      <c r="F452" s="88"/>
      <c r="G452" s="86"/>
      <c r="H452" s="86"/>
      <c r="I452" s="89"/>
    </row>
    <row r="453" spans="2:9" s="85" customFormat="1" ht="15" customHeight="1">
      <c r="B453" s="84"/>
      <c r="D453" s="86"/>
      <c r="E453" s="214"/>
      <c r="F453" s="88"/>
      <c r="G453" s="86"/>
      <c r="H453" s="86"/>
      <c r="I453" s="89"/>
    </row>
    <row r="454" spans="2:9" s="85" customFormat="1" ht="15" customHeight="1">
      <c r="B454" s="84"/>
      <c r="D454" s="86"/>
      <c r="E454" s="214"/>
      <c r="F454" s="88"/>
      <c r="G454" s="86"/>
      <c r="H454" s="86"/>
      <c r="I454" s="89"/>
    </row>
    <row r="455" spans="2:9" s="85" customFormat="1" ht="15" customHeight="1">
      <c r="B455" s="84"/>
      <c r="D455" s="86"/>
      <c r="E455" s="214"/>
      <c r="F455" s="88"/>
      <c r="G455" s="86"/>
      <c r="H455" s="86"/>
      <c r="I455" s="89"/>
    </row>
    <row r="456" spans="2:9" s="85" customFormat="1" ht="15" customHeight="1">
      <c r="B456" s="84"/>
      <c r="D456" s="86"/>
      <c r="E456" s="214"/>
      <c r="F456" s="88"/>
      <c r="G456" s="86"/>
      <c r="H456" s="86"/>
      <c r="I456" s="89"/>
    </row>
    <row r="457" spans="2:9" s="85" customFormat="1" ht="15" customHeight="1">
      <c r="B457" s="84"/>
      <c r="D457" s="86"/>
      <c r="E457" s="214"/>
      <c r="F457" s="88"/>
      <c r="G457" s="86"/>
      <c r="H457" s="86"/>
      <c r="I457" s="89"/>
    </row>
    <row r="458" spans="2:9" s="85" customFormat="1" ht="15" customHeight="1">
      <c r="B458" s="84"/>
      <c r="D458" s="86"/>
      <c r="E458" s="214"/>
      <c r="F458" s="88"/>
      <c r="G458" s="86"/>
      <c r="H458" s="86"/>
      <c r="I458" s="89"/>
    </row>
    <row r="459" spans="2:9" s="85" customFormat="1" ht="15" customHeight="1">
      <c r="B459" s="84"/>
      <c r="D459" s="86"/>
      <c r="E459" s="214"/>
      <c r="F459" s="88"/>
      <c r="G459" s="86"/>
      <c r="H459" s="86"/>
      <c r="I459" s="89"/>
    </row>
    <row r="460" spans="2:9" s="85" customFormat="1" ht="15" customHeight="1">
      <c r="B460" s="84"/>
      <c r="D460" s="86"/>
      <c r="E460" s="214"/>
      <c r="F460" s="88"/>
      <c r="G460" s="86"/>
      <c r="H460" s="86"/>
      <c r="I460" s="89"/>
    </row>
    <row r="461" spans="2:9" s="85" customFormat="1" ht="15" customHeight="1">
      <c r="B461" s="84"/>
      <c r="D461" s="86"/>
      <c r="E461" s="214"/>
      <c r="F461" s="88"/>
      <c r="G461" s="86"/>
      <c r="H461" s="86"/>
      <c r="I461" s="89"/>
    </row>
    <row r="462" spans="2:9" s="85" customFormat="1" ht="15" customHeight="1">
      <c r="B462" s="84"/>
      <c r="D462" s="86"/>
      <c r="E462" s="214"/>
      <c r="F462" s="88"/>
      <c r="G462" s="86"/>
      <c r="H462" s="86"/>
      <c r="I462" s="89"/>
    </row>
    <row r="463" spans="2:9" s="85" customFormat="1" ht="15" customHeight="1">
      <c r="B463" s="84"/>
      <c r="D463" s="86"/>
      <c r="E463" s="214"/>
      <c r="F463" s="88"/>
      <c r="G463" s="86"/>
      <c r="H463" s="86"/>
      <c r="I463" s="89"/>
    </row>
    <row r="464" spans="2:9" s="66" customFormat="1" ht="15" customHeight="1">
      <c r="B464" s="65"/>
      <c r="D464" s="67"/>
      <c r="E464" s="209"/>
      <c r="F464" s="69"/>
      <c r="G464" s="67"/>
      <c r="H464" s="67"/>
      <c r="I464" s="70"/>
    </row>
    <row r="465" spans="2:9" s="66" customFormat="1" ht="15" customHeight="1">
      <c r="B465" s="65"/>
      <c r="D465" s="67"/>
      <c r="E465" s="209"/>
      <c r="F465" s="69"/>
      <c r="G465" s="67"/>
      <c r="H465" s="67"/>
      <c r="I465" s="70"/>
    </row>
    <row r="466" spans="2:9" s="66" customFormat="1" ht="15" customHeight="1">
      <c r="B466" s="65"/>
      <c r="D466" s="67"/>
      <c r="E466" s="209"/>
      <c r="F466" s="69"/>
      <c r="G466" s="67"/>
      <c r="H466" s="67"/>
      <c r="I466" s="70"/>
    </row>
    <row r="467" spans="2:9" s="66" customFormat="1" ht="15" customHeight="1">
      <c r="B467" s="65"/>
      <c r="D467" s="67"/>
      <c r="E467" s="209"/>
      <c r="F467" s="69"/>
      <c r="G467" s="67"/>
      <c r="H467" s="67"/>
      <c r="I467" s="70"/>
    </row>
    <row r="468" spans="2:9" s="66" customFormat="1" ht="15" customHeight="1">
      <c r="B468" s="65"/>
      <c r="D468" s="67"/>
      <c r="E468" s="209"/>
      <c r="F468" s="69"/>
      <c r="G468" s="67"/>
      <c r="H468" s="67"/>
      <c r="I468" s="70"/>
    </row>
    <row r="469" spans="2:9" s="66" customFormat="1" ht="15" customHeight="1">
      <c r="B469" s="65"/>
      <c r="D469" s="67"/>
      <c r="E469" s="209"/>
      <c r="F469" s="69"/>
      <c r="G469" s="67"/>
      <c r="H469" s="67"/>
      <c r="I469" s="70"/>
    </row>
    <row r="470" spans="2:9" s="66" customFormat="1" ht="15" customHeight="1">
      <c r="B470" s="65"/>
      <c r="D470" s="67"/>
      <c r="E470" s="209"/>
      <c r="F470" s="69"/>
      <c r="G470" s="67"/>
      <c r="H470" s="67"/>
      <c r="I470" s="70"/>
    </row>
    <row r="471" spans="2:9" s="66" customFormat="1" ht="15" customHeight="1">
      <c r="B471" s="65"/>
      <c r="D471" s="67"/>
      <c r="E471" s="209"/>
      <c r="F471" s="69"/>
      <c r="G471" s="67"/>
      <c r="H471" s="67"/>
      <c r="I471" s="70"/>
    </row>
    <row r="472" spans="2:9" s="66" customFormat="1" ht="15" customHeight="1">
      <c r="B472" s="65"/>
      <c r="D472" s="67"/>
      <c r="E472" s="209"/>
      <c r="F472" s="69"/>
      <c r="G472" s="67"/>
      <c r="H472" s="67"/>
      <c r="I472" s="70"/>
    </row>
    <row r="473" spans="2:9" s="66" customFormat="1" ht="15" customHeight="1">
      <c r="B473" s="65"/>
      <c r="D473" s="67"/>
      <c r="E473" s="209"/>
      <c r="F473" s="69"/>
      <c r="G473" s="67"/>
      <c r="H473" s="67"/>
      <c r="I473" s="70"/>
    </row>
    <row r="474" spans="2:9" s="66" customFormat="1" ht="15" customHeight="1">
      <c r="B474" s="65"/>
      <c r="D474" s="67"/>
      <c r="E474" s="209"/>
      <c r="F474" s="69"/>
      <c r="G474" s="67"/>
      <c r="H474" s="67"/>
      <c r="I474" s="70"/>
    </row>
    <row r="475" spans="2:9" s="66" customFormat="1" ht="15" customHeight="1">
      <c r="B475" s="65"/>
      <c r="D475" s="67"/>
      <c r="E475" s="209"/>
      <c r="F475" s="69"/>
      <c r="G475" s="67"/>
      <c r="H475" s="67"/>
      <c r="I475" s="70"/>
    </row>
    <row r="476" spans="2:9" s="66" customFormat="1" ht="15" customHeight="1">
      <c r="B476" s="65"/>
      <c r="D476" s="67"/>
      <c r="E476" s="209"/>
      <c r="F476" s="69"/>
      <c r="G476" s="67"/>
      <c r="H476" s="67"/>
      <c r="I476" s="70"/>
    </row>
    <row r="477" spans="2:9" s="66" customFormat="1" ht="15" customHeight="1">
      <c r="B477" s="65"/>
      <c r="D477" s="67"/>
      <c r="E477" s="209"/>
      <c r="F477" s="69"/>
      <c r="G477" s="67"/>
      <c r="H477" s="67"/>
      <c r="I477" s="70"/>
    </row>
    <row r="478" spans="2:9" s="66" customFormat="1" ht="15" customHeight="1">
      <c r="B478" s="65"/>
      <c r="D478" s="67"/>
      <c r="E478" s="209"/>
      <c r="F478" s="69"/>
      <c r="G478" s="67"/>
      <c r="H478" s="67"/>
      <c r="I478" s="70"/>
    </row>
    <row r="479" spans="2:9" s="66" customFormat="1" ht="15" customHeight="1">
      <c r="B479" s="65"/>
      <c r="D479" s="67"/>
      <c r="E479" s="209"/>
      <c r="F479" s="69"/>
      <c r="G479" s="67"/>
      <c r="H479" s="67"/>
      <c r="I479" s="70"/>
    </row>
    <row r="480" spans="2:9" s="66" customFormat="1" ht="15" customHeight="1">
      <c r="B480" s="65"/>
      <c r="D480" s="67"/>
      <c r="E480" s="209"/>
      <c r="F480" s="69"/>
      <c r="G480" s="67"/>
      <c r="H480" s="67"/>
      <c r="I480" s="70"/>
    </row>
    <row r="481" spans="2:9" s="66" customFormat="1" ht="15" customHeight="1">
      <c r="B481" s="65"/>
      <c r="D481" s="67"/>
      <c r="E481" s="209"/>
      <c r="F481" s="69"/>
      <c r="G481" s="67"/>
      <c r="H481" s="67"/>
      <c r="I481" s="70"/>
    </row>
    <row r="482" spans="2:9" s="66" customFormat="1" ht="15" customHeight="1">
      <c r="B482" s="65"/>
      <c r="D482" s="67"/>
      <c r="E482" s="209"/>
      <c r="F482" s="69"/>
      <c r="G482" s="67"/>
      <c r="H482" s="67"/>
      <c r="I482" s="70"/>
    </row>
    <row r="483" spans="2:9" s="66" customFormat="1" ht="15" customHeight="1">
      <c r="B483" s="65"/>
      <c r="D483" s="67"/>
      <c r="E483" s="209"/>
      <c r="F483" s="69"/>
      <c r="G483" s="67"/>
      <c r="H483" s="67"/>
      <c r="I483" s="70"/>
    </row>
    <row r="484" spans="2:9" s="66" customFormat="1" ht="15" customHeight="1">
      <c r="B484" s="65"/>
      <c r="D484" s="67"/>
      <c r="E484" s="209"/>
      <c r="F484" s="69"/>
      <c r="G484" s="67"/>
      <c r="H484" s="67"/>
      <c r="I484" s="70"/>
    </row>
    <row r="485" spans="2:9" s="66" customFormat="1" ht="15" customHeight="1">
      <c r="B485" s="65"/>
      <c r="D485" s="67"/>
      <c r="E485" s="209"/>
      <c r="F485" s="69"/>
      <c r="G485" s="67"/>
      <c r="H485" s="67"/>
      <c r="I485" s="70"/>
    </row>
    <row r="486" spans="2:9" s="66" customFormat="1" ht="15" customHeight="1">
      <c r="B486" s="65"/>
      <c r="D486" s="67"/>
      <c r="E486" s="209"/>
      <c r="F486" s="69"/>
      <c r="G486" s="67"/>
      <c r="H486" s="67"/>
      <c r="I486" s="70"/>
    </row>
    <row r="487" spans="2:9" s="66" customFormat="1" ht="15" customHeight="1">
      <c r="B487" s="65"/>
      <c r="D487" s="67"/>
      <c r="E487" s="209"/>
      <c r="F487" s="69"/>
      <c r="G487" s="67"/>
      <c r="H487" s="67"/>
      <c r="I487" s="70"/>
    </row>
    <row r="488" spans="2:9" s="66" customFormat="1" ht="15" customHeight="1">
      <c r="B488" s="65"/>
      <c r="D488" s="67"/>
      <c r="E488" s="209"/>
      <c r="F488" s="69"/>
      <c r="G488" s="67"/>
      <c r="H488" s="67"/>
      <c r="I488" s="70"/>
    </row>
    <row r="489" spans="2:9" s="66" customFormat="1" ht="15" customHeight="1">
      <c r="B489" s="65"/>
      <c r="D489" s="67"/>
      <c r="E489" s="209"/>
      <c r="F489" s="69"/>
      <c r="G489" s="67"/>
      <c r="H489" s="67"/>
      <c r="I489" s="70"/>
    </row>
    <row r="490" spans="2:9" s="66" customFormat="1" ht="15" customHeight="1">
      <c r="B490" s="65"/>
      <c r="D490" s="67"/>
      <c r="E490" s="209"/>
      <c r="F490" s="69"/>
      <c r="G490" s="67"/>
      <c r="H490" s="67"/>
      <c r="I490" s="70"/>
    </row>
    <row r="491" spans="2:9" s="66" customFormat="1" ht="15" customHeight="1">
      <c r="B491" s="65"/>
      <c r="D491" s="67"/>
      <c r="E491" s="209"/>
      <c r="F491" s="69"/>
      <c r="G491" s="67"/>
      <c r="H491" s="67"/>
      <c r="I491" s="70"/>
    </row>
    <row r="492" spans="2:9" s="66" customFormat="1" ht="15" customHeight="1">
      <c r="B492" s="65"/>
      <c r="D492" s="67"/>
      <c r="E492" s="209"/>
      <c r="F492" s="69"/>
      <c r="G492" s="67"/>
      <c r="H492" s="67"/>
      <c r="I492" s="70"/>
    </row>
    <row r="493" spans="2:9" s="66" customFormat="1" ht="15" customHeight="1">
      <c r="B493" s="65"/>
      <c r="D493" s="67"/>
      <c r="E493" s="209"/>
      <c r="F493" s="69"/>
      <c r="G493" s="67"/>
      <c r="H493" s="67"/>
      <c r="I493" s="70"/>
    </row>
    <row r="494" spans="2:9" s="66" customFormat="1" ht="15" customHeight="1">
      <c r="B494" s="65"/>
      <c r="D494" s="67"/>
      <c r="E494" s="209"/>
      <c r="F494" s="69"/>
      <c r="G494" s="67"/>
      <c r="H494" s="67"/>
      <c r="I494" s="70"/>
    </row>
    <row r="495" spans="2:9" s="66" customFormat="1" ht="15" customHeight="1">
      <c r="B495" s="65"/>
      <c r="D495" s="67"/>
      <c r="E495" s="209"/>
      <c r="F495" s="69"/>
      <c r="G495" s="67"/>
      <c r="H495" s="67"/>
      <c r="I495" s="70"/>
    </row>
    <row r="496" spans="2:9" s="66" customFormat="1" ht="15" customHeight="1">
      <c r="B496" s="65"/>
      <c r="D496" s="67"/>
      <c r="E496" s="209"/>
      <c r="F496" s="69"/>
      <c r="G496" s="67"/>
      <c r="H496" s="67"/>
      <c r="I496" s="70"/>
    </row>
    <row r="497" spans="2:9" s="66" customFormat="1" ht="15" customHeight="1">
      <c r="B497" s="65"/>
      <c r="D497" s="67"/>
      <c r="E497" s="209"/>
      <c r="F497" s="69"/>
      <c r="G497" s="67"/>
      <c r="H497" s="67"/>
      <c r="I497" s="70"/>
    </row>
    <row r="498" spans="2:9" s="66" customFormat="1" ht="15" customHeight="1">
      <c r="B498" s="65"/>
      <c r="D498" s="67"/>
      <c r="E498" s="209"/>
      <c r="F498" s="69"/>
      <c r="G498" s="67"/>
      <c r="H498" s="67"/>
      <c r="I498" s="70"/>
    </row>
    <row r="499" spans="2:9" s="66" customFormat="1" ht="15" customHeight="1">
      <c r="B499" s="65"/>
      <c r="D499" s="67"/>
      <c r="E499" s="209"/>
      <c r="F499" s="69"/>
      <c r="G499" s="67"/>
      <c r="H499" s="67"/>
      <c r="I499" s="70"/>
    </row>
    <row r="500" spans="2:9" s="66" customFormat="1" ht="15" customHeight="1">
      <c r="B500" s="65"/>
      <c r="D500" s="67"/>
      <c r="E500" s="209"/>
      <c r="F500" s="69"/>
      <c r="G500" s="67"/>
      <c r="H500" s="67"/>
      <c r="I500" s="70"/>
    </row>
    <row r="501" spans="2:9" s="66" customFormat="1" ht="15" customHeight="1">
      <c r="B501" s="65"/>
      <c r="D501" s="67"/>
      <c r="E501" s="209"/>
      <c r="F501" s="69"/>
      <c r="G501" s="67"/>
      <c r="H501" s="67"/>
      <c r="I501" s="70"/>
    </row>
    <row r="502" spans="2:9" s="66" customFormat="1" ht="15" customHeight="1">
      <c r="B502" s="65"/>
      <c r="D502" s="67"/>
      <c r="E502" s="209"/>
      <c r="F502" s="69"/>
      <c r="G502" s="67"/>
      <c r="H502" s="67"/>
      <c r="I502" s="70"/>
    </row>
    <row r="503" spans="2:9" s="66" customFormat="1" ht="15" customHeight="1">
      <c r="B503" s="65"/>
      <c r="D503" s="67"/>
      <c r="E503" s="209"/>
      <c r="F503" s="69"/>
      <c r="G503" s="67"/>
      <c r="H503" s="67"/>
      <c r="I503" s="70"/>
    </row>
    <row r="504" spans="2:9" s="66" customFormat="1" ht="15" customHeight="1">
      <c r="B504" s="65"/>
      <c r="D504" s="67"/>
      <c r="E504" s="209"/>
      <c r="F504" s="69"/>
      <c r="G504" s="67"/>
      <c r="H504" s="67"/>
      <c r="I504" s="70"/>
    </row>
    <row r="505" spans="2:9" s="66" customFormat="1" ht="15" customHeight="1">
      <c r="B505" s="65"/>
      <c r="D505" s="67"/>
      <c r="E505" s="209"/>
      <c r="F505" s="69"/>
      <c r="G505" s="67"/>
      <c r="H505" s="67"/>
      <c r="I505" s="70"/>
    </row>
    <row r="506" spans="2:9" s="66" customFormat="1" ht="15" customHeight="1">
      <c r="B506" s="65"/>
      <c r="D506" s="67"/>
      <c r="E506" s="209"/>
      <c r="F506" s="69"/>
      <c r="G506" s="67"/>
      <c r="H506" s="67"/>
      <c r="I506" s="70"/>
    </row>
    <row r="507" spans="2:9" s="66" customFormat="1" ht="15" customHeight="1">
      <c r="B507" s="65"/>
      <c r="D507" s="67"/>
      <c r="E507" s="209"/>
      <c r="F507" s="69"/>
      <c r="G507" s="67"/>
      <c r="H507" s="67"/>
      <c r="I507" s="70"/>
    </row>
    <row r="508" spans="2:9" s="66" customFormat="1" ht="15" customHeight="1">
      <c r="B508" s="65"/>
      <c r="D508" s="67"/>
      <c r="E508" s="209"/>
      <c r="F508" s="69"/>
      <c r="G508" s="67"/>
      <c r="H508" s="67"/>
      <c r="I508" s="70"/>
    </row>
    <row r="509" spans="2:9" s="66" customFormat="1" ht="15" customHeight="1">
      <c r="B509" s="65"/>
      <c r="D509" s="67"/>
      <c r="E509" s="209"/>
      <c r="F509" s="69"/>
      <c r="G509" s="67"/>
      <c r="H509" s="67"/>
      <c r="I509" s="70"/>
    </row>
    <row r="510" spans="2:9" s="66" customFormat="1" ht="15" customHeight="1">
      <c r="B510" s="65"/>
      <c r="D510" s="67"/>
      <c r="E510" s="209"/>
      <c r="F510" s="69"/>
      <c r="G510" s="67"/>
      <c r="H510" s="67"/>
      <c r="I510" s="70"/>
    </row>
    <row r="511" spans="2:9" s="66" customFormat="1" ht="15" customHeight="1">
      <c r="B511" s="65"/>
      <c r="D511" s="67"/>
      <c r="E511" s="209"/>
      <c r="F511" s="69"/>
      <c r="G511" s="67"/>
      <c r="H511" s="67"/>
      <c r="I511" s="70"/>
    </row>
    <row r="512" spans="2:9" s="66" customFormat="1" ht="15" customHeight="1">
      <c r="B512" s="65"/>
      <c r="D512" s="67"/>
      <c r="E512" s="209"/>
      <c r="F512" s="69"/>
      <c r="G512" s="67"/>
      <c r="H512" s="67"/>
      <c r="I512" s="70"/>
    </row>
    <row r="513" spans="2:9" s="66" customFormat="1" ht="15" customHeight="1">
      <c r="B513" s="65"/>
      <c r="D513" s="67"/>
      <c r="E513" s="209"/>
      <c r="F513" s="69"/>
      <c r="G513" s="67"/>
      <c r="H513" s="67"/>
      <c r="I513" s="70"/>
    </row>
    <row r="514" spans="2:9" s="66" customFormat="1" ht="15" customHeight="1">
      <c r="B514" s="65"/>
      <c r="D514" s="67"/>
      <c r="E514" s="209"/>
      <c r="F514" s="69"/>
      <c r="G514" s="67"/>
      <c r="H514" s="67"/>
      <c r="I514" s="70"/>
    </row>
    <row r="515" spans="2:9" s="66" customFormat="1" ht="15" customHeight="1">
      <c r="B515" s="65"/>
      <c r="D515" s="67"/>
      <c r="E515" s="209"/>
      <c r="F515" s="69"/>
      <c r="G515" s="67"/>
      <c r="H515" s="67"/>
      <c r="I515" s="70"/>
    </row>
    <row r="516" spans="2:9" s="66" customFormat="1" ht="15" customHeight="1">
      <c r="B516" s="65"/>
      <c r="D516" s="67"/>
      <c r="E516" s="209"/>
      <c r="F516" s="69"/>
      <c r="G516" s="67"/>
      <c r="H516" s="67"/>
      <c r="I516" s="70"/>
    </row>
    <row r="517" spans="2:9" s="66" customFormat="1" ht="15" customHeight="1">
      <c r="B517" s="65"/>
      <c r="D517" s="67"/>
      <c r="E517" s="209"/>
      <c r="F517" s="69"/>
      <c r="G517" s="67"/>
      <c r="H517" s="67"/>
      <c r="I517" s="70"/>
    </row>
    <row r="518" spans="2:9" s="66" customFormat="1" ht="15" customHeight="1">
      <c r="B518" s="65"/>
      <c r="D518" s="67"/>
      <c r="E518" s="209"/>
      <c r="F518" s="69"/>
      <c r="G518" s="67"/>
      <c r="H518" s="67"/>
      <c r="I518" s="70"/>
    </row>
    <row r="519" spans="2:9" s="66" customFormat="1" ht="15" customHeight="1">
      <c r="B519" s="65"/>
      <c r="D519" s="67"/>
      <c r="E519" s="209"/>
      <c r="F519" s="69"/>
      <c r="G519" s="67"/>
      <c r="H519" s="67"/>
      <c r="I519" s="70"/>
    </row>
    <row r="520" spans="2:9" s="66" customFormat="1" ht="15" customHeight="1">
      <c r="B520" s="65"/>
      <c r="D520" s="67"/>
      <c r="E520" s="209"/>
      <c r="F520" s="69"/>
      <c r="G520" s="67"/>
      <c r="H520" s="67"/>
      <c r="I520" s="70"/>
    </row>
    <row r="521" spans="2:9" s="66" customFormat="1" ht="15" customHeight="1">
      <c r="B521" s="65"/>
      <c r="D521" s="67"/>
      <c r="E521" s="209"/>
      <c r="F521" s="69"/>
      <c r="G521" s="67"/>
      <c r="H521" s="67"/>
      <c r="I521" s="70"/>
    </row>
    <row r="522" spans="2:9" s="66" customFormat="1" ht="15" customHeight="1">
      <c r="B522" s="65"/>
      <c r="D522" s="67"/>
      <c r="E522" s="209"/>
      <c r="F522" s="69"/>
      <c r="G522" s="67"/>
      <c r="H522" s="67"/>
      <c r="I522" s="70"/>
    </row>
    <row r="523" spans="2:9" s="66" customFormat="1" ht="15" customHeight="1">
      <c r="B523" s="65"/>
      <c r="D523" s="67"/>
      <c r="E523" s="209"/>
      <c r="F523" s="69"/>
      <c r="G523" s="67"/>
      <c r="H523" s="67"/>
      <c r="I523" s="70"/>
    </row>
    <row r="524" spans="2:9" s="66" customFormat="1" ht="15" customHeight="1">
      <c r="B524" s="65"/>
      <c r="D524" s="67"/>
      <c r="E524" s="209"/>
      <c r="F524" s="69"/>
      <c r="G524" s="67"/>
      <c r="H524" s="67"/>
      <c r="I524" s="70"/>
    </row>
    <row r="525" spans="2:9" s="66" customFormat="1" ht="15" customHeight="1">
      <c r="B525" s="65"/>
      <c r="D525" s="67"/>
      <c r="E525" s="209"/>
      <c r="F525" s="69"/>
      <c r="G525" s="67"/>
      <c r="H525" s="67"/>
      <c r="I525" s="70"/>
    </row>
    <row r="526" spans="2:9" s="66" customFormat="1" ht="15" customHeight="1">
      <c r="B526" s="65"/>
      <c r="D526" s="67"/>
      <c r="E526" s="209"/>
      <c r="F526" s="69"/>
      <c r="G526" s="67"/>
      <c r="H526" s="67"/>
      <c r="I526" s="70"/>
    </row>
    <row r="527" spans="2:9" s="66" customFormat="1" ht="15" customHeight="1">
      <c r="B527" s="65"/>
      <c r="D527" s="67"/>
      <c r="E527" s="209"/>
      <c r="F527" s="69"/>
      <c r="G527" s="67"/>
      <c r="H527" s="67"/>
      <c r="I527" s="70"/>
    </row>
    <row r="528" spans="2:9" s="66" customFormat="1" ht="15" customHeight="1">
      <c r="B528" s="65"/>
      <c r="D528" s="67"/>
      <c r="E528" s="209"/>
      <c r="F528" s="69"/>
      <c r="G528" s="67"/>
      <c r="H528" s="67"/>
      <c r="I528" s="70"/>
    </row>
    <row r="529" spans="2:9" s="66" customFormat="1" ht="15" customHeight="1">
      <c r="B529" s="65"/>
      <c r="D529" s="67"/>
      <c r="E529" s="209"/>
      <c r="F529" s="69"/>
      <c r="G529" s="67"/>
      <c r="H529" s="67"/>
      <c r="I529" s="70"/>
    </row>
    <row r="530" spans="2:9" s="66" customFormat="1" ht="15" customHeight="1">
      <c r="B530" s="65"/>
      <c r="D530" s="67"/>
      <c r="E530" s="209"/>
      <c r="F530" s="69"/>
      <c r="G530" s="67"/>
      <c r="H530" s="67"/>
      <c r="I530" s="70"/>
    </row>
    <row r="531" spans="2:9" s="66" customFormat="1" ht="15" customHeight="1">
      <c r="B531" s="65"/>
      <c r="D531" s="67"/>
      <c r="E531" s="209"/>
      <c r="F531" s="69"/>
      <c r="G531" s="67"/>
      <c r="H531" s="67"/>
      <c r="I531" s="70"/>
    </row>
    <row r="532" spans="2:9" s="66" customFormat="1" ht="15" customHeight="1">
      <c r="B532" s="65"/>
      <c r="D532" s="67"/>
      <c r="E532" s="209"/>
      <c r="F532" s="69"/>
      <c r="G532" s="67"/>
      <c r="H532" s="67"/>
      <c r="I532" s="70"/>
    </row>
    <row r="533" spans="2:9" s="66" customFormat="1" ht="15" customHeight="1">
      <c r="B533" s="65"/>
      <c r="D533" s="67"/>
      <c r="E533" s="209"/>
      <c r="F533" s="69"/>
      <c r="G533" s="67"/>
      <c r="H533" s="67"/>
      <c r="I533" s="70"/>
    </row>
    <row r="534" spans="2:9" s="66" customFormat="1" ht="15" customHeight="1">
      <c r="B534" s="65"/>
      <c r="D534" s="67"/>
      <c r="E534" s="209"/>
      <c r="F534" s="69"/>
      <c r="G534" s="67"/>
      <c r="H534" s="67"/>
      <c r="I534" s="70"/>
    </row>
    <row r="535" spans="2:9" s="66" customFormat="1" ht="15" customHeight="1">
      <c r="B535" s="65"/>
      <c r="D535" s="67"/>
      <c r="E535" s="209"/>
      <c r="F535" s="69"/>
      <c r="G535" s="67"/>
      <c r="H535" s="67"/>
      <c r="I535" s="70"/>
    </row>
    <row r="536" spans="2:9" s="66" customFormat="1" ht="15" customHeight="1">
      <c r="B536" s="65"/>
      <c r="D536" s="67"/>
      <c r="E536" s="209"/>
      <c r="F536" s="69"/>
      <c r="G536" s="67"/>
      <c r="H536" s="67"/>
      <c r="I536" s="70"/>
    </row>
    <row r="537" spans="2:9" s="66" customFormat="1" ht="15" customHeight="1">
      <c r="B537" s="65"/>
      <c r="D537" s="67"/>
      <c r="E537" s="209"/>
      <c r="F537" s="69"/>
      <c r="G537" s="67"/>
      <c r="H537" s="67"/>
      <c r="I537" s="70"/>
    </row>
    <row r="538" spans="2:9" s="66" customFormat="1" ht="15" customHeight="1">
      <c r="B538" s="65"/>
      <c r="D538" s="67"/>
      <c r="E538" s="209"/>
      <c r="F538" s="69"/>
      <c r="G538" s="67"/>
      <c r="H538" s="67"/>
      <c r="I538" s="70"/>
    </row>
    <row r="539" spans="2:9" s="66" customFormat="1" ht="15" customHeight="1">
      <c r="B539" s="65"/>
      <c r="D539" s="67"/>
      <c r="E539" s="209"/>
      <c r="F539" s="69"/>
      <c r="G539" s="67"/>
      <c r="H539" s="67"/>
      <c r="I539" s="70"/>
    </row>
    <row r="540" spans="2:9" s="66" customFormat="1" ht="15" customHeight="1">
      <c r="B540" s="65"/>
      <c r="D540" s="67"/>
      <c r="E540" s="209"/>
      <c r="F540" s="69"/>
      <c r="G540" s="67"/>
      <c r="H540" s="67"/>
      <c r="I540" s="70"/>
    </row>
    <row r="541" spans="2:9" s="66" customFormat="1" ht="15" customHeight="1">
      <c r="B541" s="65"/>
      <c r="D541" s="67"/>
      <c r="E541" s="209"/>
      <c r="F541" s="69"/>
      <c r="G541" s="67"/>
      <c r="H541" s="67"/>
      <c r="I541" s="70"/>
    </row>
    <row r="542" spans="2:9" s="66" customFormat="1" ht="15" customHeight="1">
      <c r="B542" s="65"/>
      <c r="D542" s="67"/>
      <c r="E542" s="209"/>
      <c r="F542" s="69"/>
      <c r="G542" s="67"/>
      <c r="H542" s="67"/>
      <c r="I542" s="70"/>
    </row>
    <row r="543" spans="2:9" s="66" customFormat="1" ht="15" customHeight="1">
      <c r="B543" s="65"/>
      <c r="D543" s="67"/>
      <c r="E543" s="209"/>
      <c r="F543" s="69"/>
      <c r="G543" s="67"/>
      <c r="H543" s="67"/>
      <c r="I543" s="70"/>
    </row>
    <row r="544" spans="2:9" s="66" customFormat="1" ht="15" customHeight="1">
      <c r="B544" s="65"/>
      <c r="D544" s="67"/>
      <c r="E544" s="209"/>
      <c r="F544" s="69"/>
      <c r="G544" s="67"/>
      <c r="H544" s="67"/>
      <c r="I544" s="70"/>
    </row>
    <row r="545" spans="2:9" s="66" customFormat="1" ht="15" customHeight="1">
      <c r="B545" s="65"/>
      <c r="D545" s="67"/>
      <c r="E545" s="209"/>
      <c r="F545" s="69"/>
      <c r="G545" s="67"/>
      <c r="H545" s="67"/>
      <c r="I545" s="70"/>
    </row>
    <row r="546" spans="2:9" s="66" customFormat="1" ht="15" customHeight="1">
      <c r="B546" s="65"/>
      <c r="D546" s="67"/>
      <c r="E546" s="209"/>
      <c r="F546" s="69"/>
      <c r="G546" s="67"/>
      <c r="H546" s="67"/>
      <c r="I546" s="70"/>
    </row>
    <row r="547" spans="2:9" s="66" customFormat="1" ht="15" customHeight="1">
      <c r="B547" s="65"/>
      <c r="D547" s="67"/>
      <c r="E547" s="209"/>
      <c r="F547" s="69"/>
      <c r="G547" s="67"/>
      <c r="H547" s="67"/>
      <c r="I547" s="70"/>
    </row>
    <row r="548" spans="2:9" s="66" customFormat="1" ht="15" customHeight="1">
      <c r="B548" s="65"/>
      <c r="D548" s="67"/>
      <c r="E548" s="209"/>
      <c r="F548" s="69"/>
      <c r="G548" s="67"/>
      <c r="H548" s="67"/>
      <c r="I548" s="70"/>
    </row>
    <row r="549" spans="2:9" s="66" customFormat="1" ht="15" customHeight="1">
      <c r="B549" s="65"/>
      <c r="D549" s="67"/>
      <c r="E549" s="209"/>
      <c r="F549" s="69"/>
      <c r="G549" s="67"/>
      <c r="H549" s="67"/>
      <c r="I549" s="70"/>
    </row>
    <row r="550" spans="2:9" s="66" customFormat="1" ht="15" customHeight="1">
      <c r="B550" s="65"/>
      <c r="D550" s="67"/>
      <c r="E550" s="209"/>
      <c r="F550" s="69"/>
      <c r="G550" s="67"/>
      <c r="H550" s="67"/>
      <c r="I550" s="70"/>
    </row>
    <row r="551" spans="2:9" s="66" customFormat="1" ht="15" customHeight="1">
      <c r="B551" s="65"/>
      <c r="D551" s="67"/>
      <c r="E551" s="209"/>
      <c r="F551" s="69"/>
      <c r="G551" s="67"/>
      <c r="H551" s="67"/>
      <c r="I551" s="70"/>
    </row>
    <row r="552" spans="2:9" s="66" customFormat="1" ht="15" customHeight="1">
      <c r="B552" s="65"/>
      <c r="D552" s="67"/>
      <c r="E552" s="209"/>
      <c r="F552" s="69"/>
      <c r="G552" s="67"/>
      <c r="H552" s="67"/>
      <c r="I552" s="70"/>
    </row>
    <row r="553" spans="2:9" s="66" customFormat="1" ht="15" customHeight="1">
      <c r="B553" s="65"/>
      <c r="D553" s="67"/>
      <c r="E553" s="209"/>
      <c r="F553" s="69"/>
      <c r="G553" s="67"/>
      <c r="H553" s="67"/>
      <c r="I553" s="70"/>
    </row>
    <row r="554" spans="2:9" s="66" customFormat="1" ht="15" customHeight="1">
      <c r="B554" s="65"/>
      <c r="D554" s="67"/>
      <c r="E554" s="209"/>
      <c r="F554" s="69"/>
      <c r="G554" s="67"/>
      <c r="H554" s="67"/>
      <c r="I554" s="70"/>
    </row>
    <row r="555" spans="2:9" s="66" customFormat="1" ht="15" customHeight="1">
      <c r="B555" s="65"/>
      <c r="D555" s="67"/>
      <c r="E555" s="209"/>
      <c r="F555" s="69"/>
      <c r="G555" s="67"/>
      <c r="H555" s="67"/>
      <c r="I555" s="70"/>
    </row>
    <row r="556" spans="2:9" s="66" customFormat="1" ht="15" customHeight="1">
      <c r="B556" s="65"/>
      <c r="D556" s="67"/>
      <c r="E556" s="209"/>
      <c r="F556" s="69"/>
      <c r="G556" s="67"/>
      <c r="H556" s="67"/>
      <c r="I556" s="70"/>
    </row>
    <row r="557" spans="2:9" s="66" customFormat="1" ht="15" customHeight="1">
      <c r="B557" s="65"/>
      <c r="D557" s="67"/>
      <c r="E557" s="209"/>
      <c r="F557" s="69"/>
      <c r="G557" s="67"/>
      <c r="H557" s="67"/>
      <c r="I557" s="70"/>
    </row>
    <row r="558" spans="2:9" s="66" customFormat="1" ht="15" customHeight="1">
      <c r="B558" s="65"/>
      <c r="D558" s="67"/>
      <c r="E558" s="209"/>
      <c r="F558" s="69"/>
      <c r="G558" s="67"/>
      <c r="H558" s="67"/>
      <c r="I558" s="70"/>
    </row>
    <row r="559" spans="2:9" s="66" customFormat="1" ht="15" customHeight="1">
      <c r="B559" s="65"/>
      <c r="D559" s="67"/>
      <c r="E559" s="209"/>
      <c r="F559" s="69"/>
      <c r="G559" s="67"/>
      <c r="H559" s="67"/>
      <c r="I559" s="70"/>
    </row>
    <row r="560" spans="2:9" s="66" customFormat="1" ht="15" customHeight="1">
      <c r="B560" s="65"/>
      <c r="D560" s="67"/>
      <c r="E560" s="209"/>
      <c r="F560" s="69"/>
      <c r="G560" s="67"/>
      <c r="H560" s="67"/>
      <c r="I560" s="70"/>
    </row>
    <row r="561" spans="2:9" s="66" customFormat="1" ht="15" customHeight="1">
      <c r="B561" s="65"/>
      <c r="D561" s="67"/>
      <c r="E561" s="209"/>
      <c r="F561" s="69"/>
      <c r="G561" s="67"/>
      <c r="H561" s="67"/>
      <c r="I561" s="70"/>
    </row>
    <row r="562" spans="2:9" s="66" customFormat="1" ht="15" customHeight="1">
      <c r="B562" s="65"/>
      <c r="D562" s="67"/>
      <c r="E562" s="209"/>
      <c r="F562" s="69"/>
      <c r="G562" s="67"/>
      <c r="H562" s="67"/>
      <c r="I562" s="70"/>
    </row>
    <row r="563" spans="2:9" s="66" customFormat="1" ht="15" customHeight="1">
      <c r="B563" s="65"/>
      <c r="D563" s="67"/>
      <c r="E563" s="209"/>
      <c r="F563" s="69"/>
      <c r="G563" s="67"/>
      <c r="H563" s="67"/>
      <c r="I563" s="70"/>
    </row>
    <row r="564" spans="2:9" s="66" customFormat="1" ht="15" customHeight="1">
      <c r="B564" s="65"/>
      <c r="D564" s="67"/>
      <c r="E564" s="209"/>
      <c r="F564" s="69"/>
      <c r="G564" s="67"/>
      <c r="H564" s="67"/>
      <c r="I564" s="70"/>
    </row>
    <row r="565" spans="2:9" s="66" customFormat="1" ht="15" customHeight="1">
      <c r="B565" s="65"/>
      <c r="D565" s="67"/>
      <c r="E565" s="209"/>
      <c r="F565" s="69"/>
      <c r="G565" s="67"/>
      <c r="H565" s="67"/>
      <c r="I565" s="70"/>
    </row>
    <row r="566" spans="2:9" s="66" customFormat="1" ht="15" customHeight="1">
      <c r="B566" s="65"/>
      <c r="D566" s="67"/>
      <c r="E566" s="209"/>
      <c r="F566" s="69"/>
      <c r="G566" s="67"/>
      <c r="H566" s="67"/>
      <c r="I566" s="70"/>
    </row>
    <row r="567" spans="2:9" s="66" customFormat="1" ht="15" customHeight="1">
      <c r="B567" s="65"/>
      <c r="D567" s="67"/>
      <c r="E567" s="209"/>
      <c r="F567" s="69"/>
      <c r="G567" s="67"/>
      <c r="H567" s="67"/>
      <c r="I567" s="70"/>
    </row>
    <row r="568" spans="2:9" s="66" customFormat="1" ht="15" customHeight="1">
      <c r="B568" s="65"/>
      <c r="D568" s="67"/>
      <c r="E568" s="209"/>
      <c r="F568" s="69"/>
      <c r="G568" s="67"/>
      <c r="H568" s="67"/>
      <c r="I568" s="70"/>
    </row>
    <row r="569" spans="2:9" s="66" customFormat="1" ht="15" customHeight="1">
      <c r="B569" s="65"/>
      <c r="D569" s="67"/>
      <c r="E569" s="209"/>
      <c r="F569" s="69"/>
      <c r="G569" s="67"/>
      <c r="H569" s="67"/>
      <c r="I569" s="70"/>
    </row>
    <row r="570" spans="2:9" s="66" customFormat="1" ht="15" customHeight="1">
      <c r="B570" s="65"/>
      <c r="D570" s="67"/>
      <c r="E570" s="209"/>
      <c r="F570" s="69"/>
      <c r="G570" s="67"/>
      <c r="H570" s="67"/>
      <c r="I570" s="70"/>
    </row>
    <row r="571" spans="2:9" s="66" customFormat="1" ht="15" customHeight="1">
      <c r="B571" s="65"/>
      <c r="D571" s="67"/>
      <c r="E571" s="209"/>
      <c r="F571" s="69"/>
      <c r="G571" s="67"/>
      <c r="H571" s="67"/>
      <c r="I571" s="70"/>
    </row>
    <row r="572" spans="2:9" s="66" customFormat="1" ht="15" customHeight="1">
      <c r="B572" s="65"/>
      <c r="D572" s="67"/>
      <c r="E572" s="209"/>
      <c r="F572" s="69"/>
      <c r="G572" s="67"/>
      <c r="H572" s="67"/>
      <c r="I572" s="70"/>
    </row>
    <row r="573" spans="2:9" s="66" customFormat="1" ht="15" customHeight="1">
      <c r="B573" s="65"/>
      <c r="D573" s="67"/>
      <c r="E573" s="209"/>
      <c r="F573" s="69"/>
      <c r="G573" s="67"/>
      <c r="H573" s="67"/>
      <c r="I573" s="70"/>
    </row>
    <row r="574" spans="2:9" s="66" customFormat="1" ht="15" customHeight="1">
      <c r="B574" s="65"/>
      <c r="D574" s="67"/>
      <c r="E574" s="209"/>
      <c r="F574" s="69"/>
      <c r="G574" s="67"/>
      <c r="H574" s="67"/>
      <c r="I574" s="70"/>
    </row>
    <row r="575" spans="2:9" s="66" customFormat="1" ht="15" customHeight="1">
      <c r="B575" s="65"/>
      <c r="D575" s="67"/>
      <c r="E575" s="209"/>
      <c r="F575" s="69"/>
      <c r="G575" s="67"/>
      <c r="H575" s="67"/>
      <c r="I575" s="70"/>
    </row>
    <row r="576" spans="2:9" s="66" customFormat="1" ht="15" customHeight="1">
      <c r="B576" s="65"/>
      <c r="D576" s="67"/>
      <c r="E576" s="209"/>
      <c r="F576" s="69"/>
      <c r="G576" s="67"/>
      <c r="H576" s="67"/>
      <c r="I576" s="70"/>
    </row>
    <row r="577" spans="2:9" s="66" customFormat="1" ht="15" customHeight="1">
      <c r="B577" s="65"/>
      <c r="D577" s="67"/>
      <c r="E577" s="209"/>
      <c r="F577" s="69"/>
      <c r="G577" s="67"/>
      <c r="H577" s="67"/>
      <c r="I577" s="70"/>
    </row>
    <row r="578" spans="2:9" s="66" customFormat="1" ht="15" customHeight="1">
      <c r="B578" s="65"/>
      <c r="D578" s="67"/>
      <c r="E578" s="209"/>
      <c r="F578" s="69"/>
      <c r="G578" s="67"/>
      <c r="H578" s="67"/>
      <c r="I578" s="70"/>
    </row>
    <row r="579" spans="2:9" s="66" customFormat="1" ht="15" customHeight="1">
      <c r="B579" s="65"/>
      <c r="D579" s="67"/>
      <c r="E579" s="209"/>
      <c r="F579" s="69"/>
      <c r="G579" s="67"/>
      <c r="H579" s="67"/>
      <c r="I579" s="70"/>
    </row>
    <row r="580" spans="2:9" s="66" customFormat="1" ht="15" customHeight="1">
      <c r="B580" s="65"/>
      <c r="D580" s="67"/>
      <c r="E580" s="209"/>
      <c r="F580" s="69"/>
      <c r="G580" s="67"/>
      <c r="H580" s="67"/>
      <c r="I580" s="70"/>
    </row>
    <row r="581" spans="2:9" s="66" customFormat="1" ht="15" customHeight="1">
      <c r="B581" s="65"/>
      <c r="D581" s="67"/>
      <c r="E581" s="209"/>
      <c r="F581" s="69"/>
      <c r="G581" s="67"/>
      <c r="H581" s="67"/>
      <c r="I581" s="70"/>
    </row>
    <row r="582" spans="2:9" s="66" customFormat="1" ht="15" customHeight="1">
      <c r="B582" s="65"/>
      <c r="D582" s="67"/>
      <c r="E582" s="209"/>
      <c r="F582" s="69"/>
      <c r="G582" s="67"/>
      <c r="H582" s="67"/>
      <c r="I582" s="70"/>
    </row>
    <row r="583" spans="2:9" s="66" customFormat="1" ht="15" customHeight="1">
      <c r="B583" s="65"/>
      <c r="D583" s="67"/>
      <c r="E583" s="209"/>
      <c r="F583" s="69"/>
      <c r="G583" s="67"/>
      <c r="H583" s="67"/>
      <c r="I583" s="70"/>
    </row>
    <row r="584" spans="2:9" s="66" customFormat="1" ht="15" customHeight="1">
      <c r="B584" s="65"/>
      <c r="D584" s="67"/>
      <c r="E584" s="209"/>
      <c r="F584" s="69"/>
      <c r="G584" s="67"/>
      <c r="H584" s="67"/>
      <c r="I584" s="70"/>
    </row>
    <row r="585" spans="2:9" s="66" customFormat="1" ht="15" customHeight="1">
      <c r="B585" s="65"/>
      <c r="D585" s="67"/>
      <c r="E585" s="209"/>
      <c r="F585" s="69"/>
      <c r="G585" s="67"/>
      <c r="H585" s="67"/>
      <c r="I585" s="70"/>
    </row>
    <row r="586" spans="2:9" s="66" customFormat="1" ht="15" customHeight="1">
      <c r="B586" s="65"/>
      <c r="D586" s="67"/>
      <c r="E586" s="209"/>
      <c r="F586" s="69"/>
      <c r="G586" s="67"/>
      <c r="H586" s="67"/>
      <c r="I586" s="70"/>
    </row>
    <row r="587" spans="2:9" s="66" customFormat="1" ht="15" customHeight="1">
      <c r="B587" s="65"/>
      <c r="D587" s="67"/>
      <c r="E587" s="209"/>
      <c r="F587" s="69"/>
      <c r="G587" s="67"/>
      <c r="H587" s="67"/>
      <c r="I587" s="70"/>
    </row>
    <row r="588" spans="2:9" s="66" customFormat="1" ht="15" customHeight="1">
      <c r="B588" s="65"/>
      <c r="D588" s="67"/>
      <c r="E588" s="209"/>
      <c r="F588" s="69"/>
      <c r="G588" s="67"/>
      <c r="H588" s="67"/>
      <c r="I588" s="70"/>
    </row>
    <row r="589" spans="2:9" s="66" customFormat="1" ht="15" customHeight="1">
      <c r="B589" s="65"/>
      <c r="D589" s="67"/>
      <c r="E589" s="209"/>
      <c r="F589" s="69"/>
      <c r="G589" s="67"/>
      <c r="H589" s="67"/>
      <c r="I589" s="70"/>
    </row>
    <row r="590" spans="2:9" s="66" customFormat="1" ht="15" customHeight="1">
      <c r="B590" s="65"/>
      <c r="D590" s="67"/>
      <c r="E590" s="209"/>
      <c r="F590" s="69"/>
      <c r="G590" s="67"/>
      <c r="H590" s="67"/>
      <c r="I590" s="70"/>
    </row>
    <row r="591" spans="2:9" s="66" customFormat="1" ht="15" customHeight="1">
      <c r="B591" s="65"/>
      <c r="D591" s="67"/>
      <c r="E591" s="209"/>
      <c r="F591" s="69"/>
      <c r="G591" s="67"/>
      <c r="H591" s="67"/>
      <c r="I591" s="70"/>
    </row>
    <row r="592" spans="2:9" s="66" customFormat="1" ht="15" customHeight="1">
      <c r="B592" s="65"/>
      <c r="D592" s="67"/>
      <c r="E592" s="209"/>
      <c r="F592" s="69"/>
      <c r="G592" s="67"/>
      <c r="H592" s="67"/>
      <c r="I592" s="70"/>
    </row>
    <row r="593" spans="2:9" s="66" customFormat="1" ht="15" customHeight="1">
      <c r="B593" s="65"/>
      <c r="D593" s="67"/>
      <c r="E593" s="209"/>
      <c r="F593" s="69"/>
      <c r="G593" s="67"/>
      <c r="H593" s="67"/>
      <c r="I593" s="70"/>
    </row>
    <row r="594" spans="2:9" s="66" customFormat="1" ht="15" customHeight="1">
      <c r="B594" s="65"/>
      <c r="D594" s="67"/>
      <c r="E594" s="209"/>
      <c r="F594" s="69"/>
      <c r="G594" s="67"/>
      <c r="H594" s="67"/>
      <c r="I594" s="70"/>
    </row>
    <row r="595" spans="2:9" s="66" customFormat="1" ht="15" customHeight="1">
      <c r="B595" s="65"/>
      <c r="D595" s="67"/>
      <c r="E595" s="209"/>
      <c r="F595" s="69"/>
      <c r="G595" s="67"/>
      <c r="H595" s="67"/>
      <c r="I595" s="70"/>
    </row>
    <row r="596" spans="2:9" s="66" customFormat="1" ht="15" customHeight="1">
      <c r="B596" s="65"/>
      <c r="D596" s="67"/>
      <c r="E596" s="209"/>
      <c r="F596" s="69"/>
      <c r="G596" s="67"/>
      <c r="H596" s="67"/>
      <c r="I596" s="70"/>
    </row>
    <row r="597" spans="2:9" s="66" customFormat="1" ht="15" customHeight="1">
      <c r="B597" s="65"/>
      <c r="D597" s="67"/>
      <c r="E597" s="209"/>
      <c r="F597" s="69"/>
      <c r="G597" s="67"/>
      <c r="H597" s="67"/>
      <c r="I597" s="70"/>
    </row>
    <row r="598" spans="2:9" s="66" customFormat="1" ht="15" customHeight="1">
      <c r="B598" s="65"/>
      <c r="D598" s="67"/>
      <c r="E598" s="209"/>
      <c r="F598" s="69"/>
      <c r="G598" s="67"/>
      <c r="H598" s="67"/>
      <c r="I598" s="70"/>
    </row>
    <row r="599" spans="2:9" s="66" customFormat="1" ht="15" customHeight="1">
      <c r="B599" s="65"/>
      <c r="D599" s="67"/>
      <c r="E599" s="209"/>
      <c r="F599" s="69"/>
      <c r="G599" s="67"/>
      <c r="H599" s="67"/>
      <c r="I599" s="70"/>
    </row>
    <row r="600" spans="2:9" s="66" customFormat="1" ht="15" customHeight="1">
      <c r="B600" s="65"/>
      <c r="D600" s="67"/>
      <c r="E600" s="209"/>
      <c r="F600" s="69"/>
      <c r="G600" s="67"/>
      <c r="H600" s="67"/>
      <c r="I600" s="70"/>
    </row>
    <row r="601" spans="2:9" s="66" customFormat="1" ht="15" customHeight="1">
      <c r="B601" s="65"/>
      <c r="D601" s="67"/>
      <c r="E601" s="209"/>
      <c r="F601" s="69"/>
      <c r="G601" s="67"/>
      <c r="H601" s="67"/>
      <c r="I601" s="70"/>
    </row>
    <row r="602" spans="2:9" s="66" customFormat="1" ht="15" customHeight="1">
      <c r="B602" s="65"/>
      <c r="D602" s="67"/>
      <c r="E602" s="209"/>
      <c r="F602" s="69"/>
      <c r="G602" s="67"/>
      <c r="H602" s="67"/>
      <c r="I602" s="70"/>
    </row>
    <row r="603" spans="2:9" s="66" customFormat="1" ht="15" customHeight="1">
      <c r="B603" s="65"/>
      <c r="D603" s="67"/>
      <c r="E603" s="209"/>
      <c r="F603" s="69"/>
      <c r="G603" s="67"/>
      <c r="H603" s="67"/>
      <c r="I603" s="70"/>
    </row>
    <row r="604" spans="2:9" s="66" customFormat="1" ht="15" customHeight="1">
      <c r="B604" s="65"/>
      <c r="D604" s="67"/>
      <c r="E604" s="209"/>
      <c r="F604" s="69"/>
      <c r="G604" s="67"/>
      <c r="H604" s="67"/>
      <c r="I604" s="70"/>
    </row>
    <row r="605" spans="2:9" s="66" customFormat="1" ht="15" customHeight="1">
      <c r="B605" s="65"/>
      <c r="D605" s="67"/>
      <c r="E605" s="209"/>
      <c r="F605" s="69"/>
      <c r="G605" s="67"/>
      <c r="H605" s="67"/>
      <c r="I605" s="70"/>
    </row>
    <row r="606" spans="2:9" s="66" customFormat="1" ht="15" customHeight="1">
      <c r="B606" s="65"/>
      <c r="D606" s="67"/>
      <c r="E606" s="209"/>
      <c r="F606" s="69"/>
      <c r="G606" s="67"/>
      <c r="H606" s="67"/>
      <c r="I606" s="70"/>
    </row>
    <row r="607" spans="2:9" s="66" customFormat="1" ht="15" customHeight="1">
      <c r="B607" s="65"/>
      <c r="D607" s="67"/>
      <c r="E607" s="209"/>
      <c r="F607" s="69"/>
      <c r="G607" s="67"/>
      <c r="H607" s="67"/>
      <c r="I607" s="70"/>
    </row>
    <row r="608" spans="2:9" s="66" customFormat="1" ht="15" customHeight="1">
      <c r="B608" s="65"/>
      <c r="D608" s="67"/>
      <c r="E608" s="209"/>
      <c r="F608" s="69"/>
      <c r="G608" s="67"/>
      <c r="H608" s="67"/>
      <c r="I608" s="70"/>
    </row>
    <row r="609" spans="2:9" s="66" customFormat="1" ht="15" customHeight="1">
      <c r="B609" s="65"/>
      <c r="D609" s="67"/>
      <c r="E609" s="209"/>
      <c r="F609" s="69"/>
      <c r="G609" s="67"/>
      <c r="H609" s="67"/>
      <c r="I609" s="70"/>
    </row>
    <row r="610" spans="2:9" s="66" customFormat="1" ht="15" customHeight="1">
      <c r="B610" s="65"/>
      <c r="D610" s="67"/>
      <c r="E610" s="209"/>
      <c r="F610" s="69"/>
      <c r="G610" s="67"/>
      <c r="H610" s="67"/>
      <c r="I610" s="70"/>
    </row>
    <row r="611" spans="2:9" s="66" customFormat="1" ht="15" customHeight="1">
      <c r="B611" s="65"/>
      <c r="D611" s="67"/>
      <c r="E611" s="209"/>
      <c r="F611" s="69"/>
      <c r="G611" s="67"/>
      <c r="H611" s="67"/>
      <c r="I611" s="70"/>
    </row>
    <row r="612" spans="2:9" s="66" customFormat="1" ht="15" customHeight="1">
      <c r="B612" s="65"/>
      <c r="D612" s="67"/>
      <c r="E612" s="209"/>
      <c r="F612" s="69"/>
      <c r="G612" s="67"/>
      <c r="H612" s="67"/>
      <c r="I612" s="70"/>
    </row>
    <row r="613" spans="2:9" s="66" customFormat="1" ht="15" customHeight="1">
      <c r="B613" s="65"/>
      <c r="D613" s="67"/>
      <c r="E613" s="209"/>
      <c r="F613" s="69"/>
      <c r="G613" s="67"/>
      <c r="H613" s="67"/>
      <c r="I613" s="70"/>
    </row>
    <row r="614" spans="2:9" s="66" customFormat="1" ht="15" customHeight="1">
      <c r="B614" s="65"/>
      <c r="D614" s="67"/>
      <c r="E614" s="209"/>
      <c r="F614" s="69"/>
      <c r="G614" s="67"/>
      <c r="H614" s="67"/>
      <c r="I614" s="70"/>
    </row>
    <row r="615" spans="2:9" s="66" customFormat="1" ht="15" customHeight="1">
      <c r="B615" s="65"/>
      <c r="D615" s="67"/>
      <c r="E615" s="209"/>
      <c r="F615" s="69"/>
      <c r="G615" s="67"/>
      <c r="H615" s="67"/>
      <c r="I615" s="70"/>
    </row>
    <row r="616" spans="2:9" s="66" customFormat="1" ht="15" customHeight="1">
      <c r="B616" s="65"/>
      <c r="D616" s="67"/>
      <c r="E616" s="209"/>
      <c r="F616" s="69"/>
      <c r="G616" s="67"/>
      <c r="H616" s="67"/>
      <c r="I616" s="70"/>
    </row>
    <row r="617" spans="2:9" s="66" customFormat="1" ht="15" customHeight="1">
      <c r="B617" s="65"/>
      <c r="D617" s="67"/>
      <c r="E617" s="209"/>
      <c r="F617" s="69"/>
      <c r="G617" s="67"/>
      <c r="H617" s="67"/>
      <c r="I617" s="70"/>
    </row>
    <row r="618" spans="2:9" s="66" customFormat="1" ht="15" customHeight="1">
      <c r="B618" s="65"/>
      <c r="D618" s="67"/>
      <c r="E618" s="209"/>
      <c r="F618" s="69"/>
      <c r="G618" s="67"/>
      <c r="H618" s="67"/>
      <c r="I618" s="70"/>
    </row>
    <row r="619" spans="2:9" s="66" customFormat="1" ht="15" customHeight="1">
      <c r="B619" s="65"/>
      <c r="D619" s="67"/>
      <c r="E619" s="209"/>
      <c r="F619" s="69"/>
      <c r="G619" s="67"/>
      <c r="H619" s="67"/>
      <c r="I619" s="70"/>
    </row>
    <row r="620" spans="2:9" s="66" customFormat="1" ht="15" customHeight="1">
      <c r="B620" s="65"/>
      <c r="D620" s="67"/>
      <c r="E620" s="209"/>
      <c r="F620" s="69"/>
      <c r="G620" s="67"/>
      <c r="H620" s="67"/>
      <c r="I620" s="70"/>
    </row>
    <row r="621" spans="2:9" s="66" customFormat="1" ht="15" customHeight="1">
      <c r="B621" s="65"/>
      <c r="D621" s="67"/>
      <c r="E621" s="209"/>
      <c r="F621" s="69"/>
      <c r="G621" s="67"/>
      <c r="H621" s="67"/>
      <c r="I621" s="70"/>
    </row>
    <row r="622" spans="2:9" s="66" customFormat="1" ht="15" customHeight="1">
      <c r="B622" s="65"/>
      <c r="D622" s="67"/>
      <c r="E622" s="209"/>
      <c r="F622" s="69"/>
      <c r="G622" s="67"/>
      <c r="H622" s="67"/>
      <c r="I622" s="70"/>
    </row>
    <row r="623" spans="2:9" s="66" customFormat="1" ht="15" customHeight="1">
      <c r="B623" s="65"/>
      <c r="D623" s="67"/>
      <c r="E623" s="209"/>
      <c r="F623" s="69"/>
      <c r="G623" s="67"/>
      <c r="H623" s="67"/>
      <c r="I623" s="70"/>
    </row>
    <row r="624" spans="2:9" s="66" customFormat="1" ht="15" customHeight="1">
      <c r="B624" s="65"/>
      <c r="D624" s="67"/>
      <c r="E624" s="209"/>
      <c r="F624" s="69"/>
      <c r="G624" s="67"/>
      <c r="H624" s="67"/>
      <c r="I624" s="70"/>
    </row>
    <row r="625" spans="2:9" s="66" customFormat="1" ht="15" customHeight="1">
      <c r="B625" s="65"/>
      <c r="D625" s="67"/>
      <c r="E625" s="209"/>
      <c r="F625" s="69"/>
      <c r="G625" s="67"/>
      <c r="H625" s="67"/>
      <c r="I625" s="70"/>
    </row>
    <row r="626" spans="2:9" s="66" customFormat="1" ht="15" customHeight="1">
      <c r="B626" s="65"/>
      <c r="D626" s="67"/>
      <c r="E626" s="209"/>
      <c r="F626" s="69"/>
      <c r="G626" s="67"/>
      <c r="H626" s="67"/>
      <c r="I626" s="70"/>
    </row>
    <row r="627" spans="2:9" s="66" customFormat="1" ht="15" customHeight="1">
      <c r="B627" s="65"/>
      <c r="D627" s="67"/>
      <c r="E627" s="209"/>
      <c r="F627" s="69"/>
      <c r="G627" s="67"/>
      <c r="H627" s="67"/>
      <c r="I627" s="70"/>
    </row>
    <row r="628" spans="2:9" s="66" customFormat="1" ht="15" customHeight="1">
      <c r="B628" s="65"/>
      <c r="D628" s="67"/>
      <c r="E628" s="209"/>
      <c r="F628" s="69"/>
      <c r="G628" s="67"/>
      <c r="H628" s="67"/>
      <c r="I628" s="70"/>
    </row>
    <row r="629" spans="2:9" s="66" customFormat="1" ht="15" customHeight="1">
      <c r="B629" s="65"/>
      <c r="D629" s="67"/>
      <c r="E629" s="209"/>
      <c r="F629" s="69"/>
      <c r="G629" s="67"/>
      <c r="H629" s="67"/>
      <c r="I629" s="70"/>
    </row>
    <row r="630" spans="2:9" s="66" customFormat="1" ht="15" customHeight="1">
      <c r="B630" s="65"/>
      <c r="D630" s="67"/>
      <c r="E630" s="209"/>
      <c r="F630" s="69"/>
      <c r="G630" s="67"/>
      <c r="H630" s="67"/>
      <c r="I630" s="70"/>
    </row>
    <row r="631" spans="2:9" s="66" customFormat="1" ht="15" customHeight="1">
      <c r="B631" s="65"/>
      <c r="D631" s="67"/>
      <c r="E631" s="209"/>
      <c r="F631" s="69"/>
      <c r="G631" s="67"/>
      <c r="H631" s="67"/>
      <c r="I631" s="70"/>
    </row>
    <row r="632" spans="2:9" s="66" customFormat="1" ht="15" customHeight="1">
      <c r="B632" s="65"/>
      <c r="D632" s="67"/>
      <c r="E632" s="209"/>
      <c r="F632" s="69"/>
      <c r="G632" s="67"/>
      <c r="H632" s="67"/>
      <c r="I632" s="70"/>
    </row>
    <row r="633" spans="2:9" s="66" customFormat="1" ht="15" customHeight="1">
      <c r="B633" s="65"/>
      <c r="D633" s="67"/>
      <c r="E633" s="209"/>
      <c r="F633" s="69"/>
      <c r="G633" s="67"/>
      <c r="H633" s="67"/>
      <c r="I633" s="70"/>
    </row>
    <row r="634" spans="2:9" s="66" customFormat="1" ht="15" customHeight="1">
      <c r="B634" s="65"/>
      <c r="D634" s="67"/>
      <c r="E634" s="209"/>
      <c r="F634" s="69"/>
      <c r="G634" s="67"/>
      <c r="H634" s="67"/>
      <c r="I634" s="70"/>
    </row>
    <row r="635" spans="2:9" s="66" customFormat="1" ht="15" customHeight="1">
      <c r="B635" s="65"/>
      <c r="D635" s="67"/>
      <c r="E635" s="209"/>
      <c r="F635" s="69"/>
      <c r="G635" s="67"/>
      <c r="H635" s="67"/>
      <c r="I635" s="70"/>
    </row>
    <row r="636" spans="2:9" s="66" customFormat="1" ht="15" customHeight="1">
      <c r="B636" s="65"/>
      <c r="D636" s="67"/>
      <c r="E636" s="209"/>
      <c r="F636" s="69"/>
      <c r="G636" s="67"/>
      <c r="H636" s="67"/>
      <c r="I636" s="70"/>
    </row>
    <row r="637" spans="2:9" s="66" customFormat="1" ht="15" customHeight="1">
      <c r="B637" s="65"/>
      <c r="D637" s="67"/>
      <c r="E637" s="209"/>
      <c r="F637" s="69"/>
      <c r="G637" s="67"/>
      <c r="H637" s="67"/>
      <c r="I637" s="70"/>
    </row>
    <row r="638" spans="2:9" s="66" customFormat="1" ht="15" customHeight="1">
      <c r="B638" s="65"/>
      <c r="D638" s="67"/>
      <c r="E638" s="209"/>
      <c r="F638" s="69"/>
      <c r="G638" s="67"/>
      <c r="H638" s="67"/>
      <c r="I638" s="70"/>
    </row>
    <row r="639" spans="2:9" s="66" customFormat="1" ht="15" customHeight="1">
      <c r="B639" s="65"/>
      <c r="D639" s="67"/>
      <c r="E639" s="209"/>
      <c r="F639" s="69"/>
      <c r="G639" s="67"/>
      <c r="H639" s="67"/>
      <c r="I639" s="70"/>
    </row>
    <row r="640" spans="2:9" s="66" customFormat="1" ht="15" customHeight="1">
      <c r="B640" s="65"/>
      <c r="D640" s="67"/>
      <c r="E640" s="209"/>
      <c r="F640" s="69"/>
      <c r="G640" s="67"/>
      <c r="H640" s="67"/>
      <c r="I640" s="70"/>
    </row>
    <row r="641" spans="2:9" s="66" customFormat="1" ht="15" customHeight="1">
      <c r="B641" s="65"/>
      <c r="D641" s="67"/>
      <c r="E641" s="209"/>
      <c r="F641" s="69"/>
      <c r="G641" s="67"/>
      <c r="H641" s="67"/>
      <c r="I641" s="70"/>
    </row>
    <row r="642" spans="2:9" s="66" customFormat="1" ht="15" customHeight="1">
      <c r="B642" s="65"/>
      <c r="D642" s="67"/>
      <c r="E642" s="209"/>
      <c r="F642" s="69"/>
      <c r="G642" s="67"/>
      <c r="H642" s="67"/>
      <c r="I642" s="70"/>
    </row>
    <row r="643" spans="2:9" s="66" customFormat="1" ht="15" customHeight="1">
      <c r="B643" s="65"/>
      <c r="D643" s="67"/>
      <c r="E643" s="209"/>
      <c r="F643" s="69"/>
      <c r="G643" s="67"/>
      <c r="H643" s="67"/>
      <c r="I643" s="70"/>
    </row>
    <row r="644" spans="2:9" s="66" customFormat="1" ht="15" customHeight="1">
      <c r="B644" s="65"/>
      <c r="D644" s="67"/>
      <c r="E644" s="209"/>
      <c r="F644" s="69"/>
      <c r="G644" s="67"/>
      <c r="H644" s="67"/>
      <c r="I644" s="70"/>
    </row>
    <row r="645" spans="2:9" s="66" customFormat="1" ht="15" customHeight="1">
      <c r="B645" s="65"/>
      <c r="D645" s="67"/>
      <c r="E645" s="209"/>
      <c r="F645" s="69"/>
      <c r="G645" s="67"/>
      <c r="H645" s="67"/>
      <c r="I645" s="70"/>
    </row>
    <row r="646" spans="2:9" s="66" customFormat="1" ht="15" customHeight="1">
      <c r="B646" s="65"/>
      <c r="D646" s="67"/>
      <c r="E646" s="209"/>
      <c r="F646" s="69"/>
      <c r="G646" s="67"/>
      <c r="H646" s="67"/>
      <c r="I646" s="70"/>
    </row>
    <row r="647" spans="2:9" s="66" customFormat="1" ht="15" customHeight="1">
      <c r="B647" s="65"/>
      <c r="D647" s="67"/>
      <c r="E647" s="209"/>
      <c r="F647" s="69"/>
      <c r="G647" s="67"/>
      <c r="H647" s="67"/>
      <c r="I647" s="70"/>
    </row>
    <row r="648" spans="2:9" s="66" customFormat="1" ht="15" customHeight="1">
      <c r="B648" s="65"/>
      <c r="D648" s="67"/>
      <c r="E648" s="209"/>
      <c r="F648" s="69"/>
      <c r="G648" s="67"/>
      <c r="H648" s="67"/>
      <c r="I648" s="70"/>
    </row>
    <row r="649" spans="2:9" s="66" customFormat="1" ht="15" customHeight="1">
      <c r="B649" s="65"/>
      <c r="D649" s="67"/>
      <c r="E649" s="209"/>
      <c r="F649" s="69"/>
      <c r="G649" s="67"/>
      <c r="H649" s="67"/>
      <c r="I649" s="70"/>
    </row>
    <row r="650" spans="2:9" s="66" customFormat="1" ht="15" customHeight="1">
      <c r="B650" s="65"/>
      <c r="D650" s="67"/>
      <c r="E650" s="209"/>
      <c r="F650" s="69"/>
      <c r="G650" s="67"/>
      <c r="H650" s="67"/>
      <c r="I650" s="70"/>
    </row>
    <row r="651" spans="2:9" s="66" customFormat="1" ht="15" customHeight="1">
      <c r="B651" s="65"/>
      <c r="D651" s="67"/>
      <c r="E651" s="209"/>
      <c r="F651" s="69"/>
      <c r="G651" s="67"/>
      <c r="H651" s="67"/>
      <c r="I651" s="70"/>
    </row>
    <row r="652" spans="2:9" s="66" customFormat="1" ht="15" customHeight="1">
      <c r="B652" s="65"/>
      <c r="D652" s="67"/>
      <c r="E652" s="209"/>
      <c r="F652" s="69"/>
      <c r="G652" s="67"/>
      <c r="H652" s="67"/>
      <c r="I652" s="70"/>
    </row>
    <row r="653" spans="2:9" s="66" customFormat="1" ht="15" customHeight="1">
      <c r="B653" s="65"/>
      <c r="D653" s="67"/>
      <c r="E653" s="209"/>
      <c r="F653" s="69"/>
      <c r="G653" s="67"/>
      <c r="H653" s="67"/>
      <c r="I653" s="70"/>
    </row>
    <row r="654" spans="2:9" s="66" customFormat="1" ht="15" customHeight="1">
      <c r="B654" s="65"/>
      <c r="D654" s="67"/>
      <c r="E654" s="209"/>
      <c r="F654" s="69"/>
      <c r="G654" s="67"/>
      <c r="H654" s="67"/>
      <c r="I654" s="70"/>
    </row>
    <row r="655" spans="2:9" s="66" customFormat="1" ht="15" customHeight="1">
      <c r="B655" s="65"/>
      <c r="D655" s="67"/>
      <c r="E655" s="209"/>
      <c r="F655" s="69"/>
      <c r="G655" s="67"/>
      <c r="H655" s="67"/>
      <c r="I655" s="70"/>
    </row>
    <row r="656" spans="2:9" s="66" customFormat="1" ht="15" customHeight="1">
      <c r="B656" s="65"/>
      <c r="D656" s="67"/>
      <c r="E656" s="209"/>
      <c r="F656" s="69"/>
      <c r="G656" s="67"/>
      <c r="H656" s="67"/>
      <c r="I656" s="70"/>
    </row>
    <row r="657" spans="2:9" s="66" customFormat="1" ht="15" customHeight="1">
      <c r="B657" s="65"/>
      <c r="D657" s="67"/>
      <c r="E657" s="209"/>
      <c r="F657" s="69"/>
      <c r="G657" s="67"/>
      <c r="H657" s="67"/>
      <c r="I657" s="70"/>
    </row>
    <row r="658" spans="2:9" s="66" customFormat="1" ht="15" customHeight="1">
      <c r="B658" s="65"/>
      <c r="D658" s="67"/>
      <c r="E658" s="209"/>
      <c r="F658" s="69"/>
      <c r="G658" s="67"/>
      <c r="H658" s="67"/>
      <c r="I658" s="70"/>
    </row>
    <row r="659" spans="2:9" s="66" customFormat="1" ht="15" customHeight="1">
      <c r="B659" s="65"/>
      <c r="D659" s="67"/>
      <c r="E659" s="209"/>
      <c r="F659" s="69"/>
      <c r="G659" s="67"/>
      <c r="H659" s="67"/>
      <c r="I659" s="70"/>
    </row>
    <row r="660" spans="2:9" s="66" customFormat="1" ht="15" customHeight="1">
      <c r="B660" s="65"/>
      <c r="D660" s="67"/>
      <c r="E660" s="209"/>
      <c r="F660" s="69"/>
      <c r="G660" s="67"/>
      <c r="H660" s="67"/>
      <c r="I660" s="70"/>
    </row>
    <row r="661" spans="2:9" s="66" customFormat="1" ht="15" customHeight="1">
      <c r="B661" s="65"/>
      <c r="D661" s="67"/>
      <c r="E661" s="209"/>
      <c r="F661" s="69"/>
      <c r="G661" s="67"/>
      <c r="H661" s="67"/>
      <c r="I661" s="70"/>
    </row>
    <row r="662" spans="2:9" s="66" customFormat="1" ht="15" customHeight="1">
      <c r="B662" s="65"/>
      <c r="D662" s="67"/>
      <c r="E662" s="209"/>
      <c r="F662" s="69"/>
      <c r="G662" s="67"/>
      <c r="H662" s="67"/>
      <c r="I662" s="70"/>
    </row>
    <row r="663" spans="2:9" s="66" customFormat="1" ht="15" customHeight="1">
      <c r="B663" s="65"/>
      <c r="D663" s="67"/>
      <c r="E663" s="209"/>
      <c r="F663" s="69"/>
      <c r="G663" s="67"/>
      <c r="H663" s="67"/>
      <c r="I663" s="70"/>
    </row>
    <row r="664" spans="2:9" s="66" customFormat="1" ht="15" customHeight="1">
      <c r="B664" s="65"/>
      <c r="D664" s="67"/>
      <c r="E664" s="209"/>
      <c r="F664" s="69"/>
      <c r="G664" s="67"/>
      <c r="H664" s="67"/>
      <c r="I664" s="70"/>
    </row>
    <row r="665" spans="2:9" s="66" customFormat="1" ht="15" customHeight="1">
      <c r="B665" s="65"/>
      <c r="D665" s="67"/>
      <c r="E665" s="209"/>
      <c r="F665" s="69"/>
      <c r="G665" s="67"/>
      <c r="H665" s="67"/>
      <c r="I665" s="70"/>
    </row>
    <row r="666" spans="2:9" s="66" customFormat="1" ht="15" customHeight="1">
      <c r="B666" s="65"/>
      <c r="D666" s="67"/>
      <c r="E666" s="209"/>
      <c r="F666" s="69"/>
      <c r="G666" s="67"/>
      <c r="H666" s="67"/>
      <c r="I666" s="70"/>
    </row>
    <row r="667" spans="2:9" s="66" customFormat="1" ht="15" customHeight="1">
      <c r="B667" s="65"/>
      <c r="D667" s="67"/>
      <c r="E667" s="209"/>
      <c r="F667" s="69"/>
      <c r="G667" s="67"/>
      <c r="H667" s="67"/>
      <c r="I667" s="70"/>
    </row>
    <row r="668" spans="2:9" s="66" customFormat="1" ht="15" customHeight="1">
      <c r="B668" s="65"/>
      <c r="D668" s="67"/>
      <c r="E668" s="209"/>
      <c r="F668" s="69"/>
      <c r="G668" s="67"/>
      <c r="H668" s="67"/>
      <c r="I668" s="70"/>
    </row>
    <row r="669" spans="2:9" s="66" customFormat="1" ht="15" customHeight="1">
      <c r="B669" s="65"/>
      <c r="D669" s="67"/>
      <c r="E669" s="209"/>
      <c r="F669" s="69"/>
      <c r="G669" s="67"/>
      <c r="H669" s="67"/>
      <c r="I669" s="70"/>
    </row>
    <row r="670" spans="2:9" s="66" customFormat="1" ht="15" customHeight="1">
      <c r="B670" s="65"/>
      <c r="D670" s="67"/>
      <c r="E670" s="209"/>
      <c r="F670" s="69"/>
      <c r="G670" s="67"/>
      <c r="H670" s="67"/>
      <c r="I670" s="70"/>
    </row>
    <row r="671" spans="2:9" s="66" customFormat="1" ht="15" customHeight="1">
      <c r="B671" s="65"/>
      <c r="D671" s="67"/>
      <c r="E671" s="209"/>
      <c r="F671" s="69"/>
      <c r="G671" s="67"/>
      <c r="H671" s="67"/>
      <c r="I671" s="70"/>
    </row>
    <row r="672" spans="2:9" s="66" customFormat="1" ht="15" customHeight="1">
      <c r="B672" s="65"/>
      <c r="D672" s="67"/>
      <c r="E672" s="209"/>
      <c r="F672" s="69"/>
      <c r="G672" s="67"/>
      <c r="H672" s="67"/>
      <c r="I672" s="70"/>
    </row>
    <row r="673" spans="2:9" s="66" customFormat="1" ht="15" customHeight="1">
      <c r="B673" s="65"/>
      <c r="D673" s="67"/>
      <c r="E673" s="209"/>
      <c r="F673" s="69"/>
      <c r="G673" s="67"/>
      <c r="H673" s="67"/>
      <c r="I673" s="70"/>
    </row>
    <row r="674" spans="2:9" s="66" customFormat="1" ht="15" customHeight="1">
      <c r="B674" s="65"/>
      <c r="D674" s="67"/>
      <c r="E674" s="209"/>
      <c r="F674" s="69"/>
      <c r="G674" s="67"/>
      <c r="H674" s="67"/>
      <c r="I674" s="70"/>
    </row>
    <row r="675" spans="2:9" s="66" customFormat="1" ht="15" customHeight="1">
      <c r="B675" s="65"/>
      <c r="D675" s="67"/>
      <c r="E675" s="209"/>
      <c r="F675" s="69"/>
      <c r="G675" s="67"/>
      <c r="H675" s="67"/>
      <c r="I675" s="70"/>
    </row>
    <row r="676" spans="2:9" s="66" customFormat="1" ht="15" customHeight="1">
      <c r="B676" s="65"/>
      <c r="D676" s="67"/>
      <c r="E676" s="209"/>
      <c r="F676" s="69"/>
      <c r="G676" s="67"/>
      <c r="H676" s="67"/>
      <c r="I676" s="70"/>
    </row>
    <row r="677" spans="2:9" s="66" customFormat="1" ht="15" customHeight="1">
      <c r="B677" s="65"/>
      <c r="D677" s="67"/>
      <c r="E677" s="209"/>
      <c r="F677" s="69"/>
      <c r="G677" s="67"/>
      <c r="H677" s="67"/>
      <c r="I677" s="70"/>
    </row>
    <row r="678" spans="2:9" s="66" customFormat="1" ht="15" customHeight="1">
      <c r="B678" s="65"/>
      <c r="D678" s="67"/>
      <c r="E678" s="209"/>
      <c r="F678" s="69"/>
      <c r="G678" s="67"/>
      <c r="H678" s="67"/>
      <c r="I678" s="70"/>
    </row>
    <row r="679" spans="2:9" s="66" customFormat="1" ht="15" customHeight="1">
      <c r="B679" s="65"/>
      <c r="D679" s="67"/>
      <c r="E679" s="209"/>
      <c r="F679" s="69"/>
      <c r="G679" s="67"/>
      <c r="H679" s="67"/>
      <c r="I679" s="70"/>
    </row>
    <row r="680" spans="2:9" s="66" customFormat="1" ht="15" customHeight="1">
      <c r="B680" s="65"/>
      <c r="D680" s="67"/>
      <c r="E680" s="209"/>
      <c r="F680" s="69"/>
      <c r="G680" s="67"/>
      <c r="H680" s="67"/>
      <c r="I680" s="70"/>
    </row>
    <row r="681" spans="2:9" s="66" customFormat="1" ht="15" customHeight="1">
      <c r="B681" s="65"/>
      <c r="D681" s="67"/>
      <c r="E681" s="209"/>
      <c r="F681" s="69"/>
      <c r="G681" s="67"/>
      <c r="H681" s="67"/>
      <c r="I681" s="70"/>
    </row>
    <row r="682" spans="2:9" s="66" customFormat="1" ht="15" customHeight="1">
      <c r="B682" s="65"/>
      <c r="D682" s="67"/>
      <c r="E682" s="209"/>
      <c r="F682" s="69"/>
      <c r="G682" s="67"/>
      <c r="H682" s="67"/>
      <c r="I682" s="70"/>
    </row>
    <row r="683" spans="2:9" s="66" customFormat="1" ht="15" customHeight="1">
      <c r="B683" s="65"/>
      <c r="D683" s="67"/>
      <c r="E683" s="209"/>
      <c r="F683" s="69"/>
      <c r="G683" s="67"/>
      <c r="H683" s="67"/>
      <c r="I683" s="70"/>
    </row>
    <row r="684" spans="2:9" s="66" customFormat="1" ht="15" customHeight="1">
      <c r="B684" s="65"/>
      <c r="D684" s="67"/>
      <c r="E684" s="209"/>
      <c r="F684" s="69"/>
      <c r="G684" s="67"/>
      <c r="H684" s="67"/>
      <c r="I684" s="70"/>
    </row>
    <row r="685" spans="2:9" s="66" customFormat="1" ht="15" customHeight="1">
      <c r="B685" s="65"/>
      <c r="D685" s="67"/>
      <c r="E685" s="209"/>
      <c r="F685" s="69"/>
      <c r="G685" s="67"/>
      <c r="H685" s="67"/>
      <c r="I685" s="70"/>
    </row>
    <row r="686" spans="2:9" s="66" customFormat="1" ht="15" customHeight="1">
      <c r="B686" s="65"/>
      <c r="D686" s="67"/>
      <c r="E686" s="209"/>
      <c r="F686" s="69"/>
      <c r="G686" s="67"/>
      <c r="H686" s="67"/>
      <c r="I686" s="70"/>
    </row>
    <row r="687" spans="2:9" s="66" customFormat="1" ht="15" customHeight="1">
      <c r="B687" s="65"/>
      <c r="D687" s="67"/>
      <c r="E687" s="209"/>
      <c r="F687" s="69"/>
      <c r="G687" s="67"/>
      <c r="H687" s="67"/>
      <c r="I687" s="70"/>
    </row>
    <row r="688" spans="2:9" s="66" customFormat="1" ht="15" customHeight="1">
      <c r="B688" s="65"/>
      <c r="D688" s="67"/>
      <c r="E688" s="209"/>
      <c r="F688" s="69"/>
      <c r="G688" s="67"/>
      <c r="H688" s="67"/>
      <c r="I688" s="70"/>
    </row>
    <row r="689" spans="2:9" s="66" customFormat="1" ht="15" customHeight="1">
      <c r="B689" s="65"/>
      <c r="D689" s="67"/>
      <c r="E689" s="209"/>
      <c r="F689" s="69"/>
      <c r="G689" s="67"/>
      <c r="H689" s="67"/>
      <c r="I689" s="70"/>
    </row>
    <row r="690" spans="2:9" s="66" customFormat="1" ht="15" customHeight="1">
      <c r="B690" s="65"/>
      <c r="D690" s="67"/>
      <c r="E690" s="209"/>
      <c r="F690" s="69"/>
      <c r="G690" s="67"/>
      <c r="H690" s="67"/>
      <c r="I690" s="70"/>
    </row>
    <row r="691" spans="2:9" s="66" customFormat="1" ht="15" customHeight="1">
      <c r="B691" s="65"/>
      <c r="D691" s="67"/>
      <c r="E691" s="209"/>
      <c r="F691" s="69"/>
      <c r="G691" s="67"/>
      <c r="H691" s="67"/>
      <c r="I691" s="70"/>
    </row>
    <row r="692" spans="2:9" s="66" customFormat="1" ht="15" customHeight="1">
      <c r="B692" s="65"/>
      <c r="D692" s="67"/>
      <c r="E692" s="209"/>
      <c r="F692" s="69"/>
      <c r="G692" s="67"/>
      <c r="H692" s="67"/>
      <c r="I692" s="70"/>
    </row>
    <row r="693" spans="2:9" s="66" customFormat="1" ht="15" customHeight="1">
      <c r="B693" s="65"/>
      <c r="D693" s="67"/>
      <c r="E693" s="209"/>
      <c r="F693" s="69"/>
      <c r="G693" s="67"/>
      <c r="H693" s="67"/>
      <c r="I693" s="70"/>
    </row>
    <row r="694" spans="2:9" s="66" customFormat="1" ht="15" customHeight="1">
      <c r="B694" s="65"/>
      <c r="D694" s="67"/>
      <c r="E694" s="209"/>
      <c r="F694" s="69"/>
      <c r="G694" s="67"/>
      <c r="H694" s="67"/>
      <c r="I694" s="70"/>
    </row>
    <row r="695" spans="2:9" s="66" customFormat="1" ht="15" customHeight="1">
      <c r="B695" s="65"/>
      <c r="D695" s="67"/>
      <c r="E695" s="209"/>
      <c r="F695" s="69"/>
      <c r="G695" s="67"/>
      <c r="H695" s="67"/>
      <c r="I695" s="70"/>
    </row>
    <row r="696" spans="2:9" s="66" customFormat="1" ht="15" customHeight="1">
      <c r="B696" s="65"/>
      <c r="D696" s="67"/>
      <c r="E696" s="209"/>
      <c r="F696" s="69"/>
      <c r="G696" s="67"/>
      <c r="H696" s="67"/>
      <c r="I696" s="70"/>
    </row>
    <row r="697" spans="2:9" s="66" customFormat="1" ht="15" customHeight="1">
      <c r="B697" s="65"/>
      <c r="D697" s="67"/>
      <c r="E697" s="209"/>
      <c r="F697" s="69"/>
      <c r="G697" s="67"/>
      <c r="H697" s="67"/>
      <c r="I697" s="70"/>
    </row>
    <row r="698" spans="2:9" s="66" customFormat="1" ht="15" customHeight="1">
      <c r="B698" s="65"/>
      <c r="D698" s="67"/>
      <c r="E698" s="209"/>
      <c r="F698" s="69"/>
      <c r="G698" s="67"/>
      <c r="H698" s="67"/>
      <c r="I698" s="70"/>
    </row>
    <row r="699" spans="2:9" s="66" customFormat="1" ht="15" customHeight="1">
      <c r="B699" s="65"/>
      <c r="D699" s="67"/>
      <c r="E699" s="209"/>
      <c r="F699" s="69"/>
      <c r="G699" s="67"/>
      <c r="H699" s="67"/>
      <c r="I699" s="70"/>
    </row>
    <row r="700" spans="2:9" s="66" customFormat="1" ht="15" customHeight="1">
      <c r="B700" s="65"/>
      <c r="D700" s="67"/>
      <c r="E700" s="209"/>
      <c r="F700" s="69"/>
      <c r="G700" s="67"/>
      <c r="H700" s="67"/>
      <c r="I700" s="70"/>
    </row>
    <row r="701" spans="2:9" s="66" customFormat="1" ht="15" customHeight="1">
      <c r="B701" s="65"/>
      <c r="D701" s="67"/>
      <c r="E701" s="209"/>
      <c r="F701" s="69"/>
      <c r="G701" s="67"/>
      <c r="H701" s="67"/>
      <c r="I701" s="70"/>
    </row>
    <row r="702" spans="2:9" s="66" customFormat="1" ht="15" customHeight="1">
      <c r="B702" s="65"/>
      <c r="D702" s="67"/>
      <c r="E702" s="209"/>
      <c r="F702" s="69"/>
      <c r="G702" s="67"/>
      <c r="H702" s="67"/>
      <c r="I702" s="70"/>
    </row>
    <row r="703" spans="2:9" s="66" customFormat="1" ht="15" customHeight="1">
      <c r="B703" s="65"/>
      <c r="D703" s="67"/>
      <c r="E703" s="209"/>
      <c r="F703" s="69"/>
      <c r="G703" s="67"/>
      <c r="H703" s="67"/>
      <c r="I703" s="70"/>
    </row>
    <row r="704" spans="2:9" s="66" customFormat="1" ht="15" customHeight="1">
      <c r="B704" s="65"/>
      <c r="D704" s="67"/>
      <c r="E704" s="209"/>
      <c r="F704" s="69"/>
      <c r="G704" s="67"/>
      <c r="H704" s="67"/>
      <c r="I704" s="70"/>
    </row>
    <row r="705" spans="2:9" s="66" customFormat="1" ht="15" customHeight="1">
      <c r="B705" s="65"/>
      <c r="D705" s="67"/>
      <c r="E705" s="209"/>
      <c r="F705" s="69"/>
      <c r="G705" s="67"/>
      <c r="H705" s="67"/>
      <c r="I705" s="70"/>
    </row>
    <row r="706" spans="2:9" s="66" customFormat="1" ht="15" customHeight="1">
      <c r="B706" s="65"/>
      <c r="D706" s="67"/>
      <c r="E706" s="209"/>
      <c r="F706" s="69"/>
      <c r="G706" s="67"/>
      <c r="H706" s="67"/>
      <c r="I706" s="70"/>
    </row>
    <row r="707" spans="2:9" s="66" customFormat="1" ht="15" customHeight="1">
      <c r="B707" s="65"/>
      <c r="D707" s="67"/>
      <c r="E707" s="209"/>
      <c r="F707" s="69"/>
      <c r="G707" s="67"/>
      <c r="H707" s="67"/>
      <c r="I707" s="70"/>
    </row>
    <row r="708" spans="2:9" s="66" customFormat="1" ht="15" customHeight="1">
      <c r="B708" s="65"/>
      <c r="D708" s="67"/>
      <c r="E708" s="209"/>
      <c r="F708" s="69"/>
      <c r="G708" s="67"/>
      <c r="H708" s="67"/>
      <c r="I708" s="70"/>
    </row>
    <row r="709" spans="2:9" s="66" customFormat="1" ht="15" customHeight="1">
      <c r="B709" s="65"/>
      <c r="D709" s="67"/>
      <c r="E709" s="209"/>
      <c r="F709" s="69"/>
      <c r="G709" s="67"/>
      <c r="H709" s="67"/>
      <c r="I709" s="70"/>
    </row>
    <row r="710" spans="2:9" s="66" customFormat="1" ht="15" customHeight="1">
      <c r="B710" s="65"/>
      <c r="D710" s="67"/>
      <c r="E710" s="209"/>
      <c r="F710" s="69"/>
      <c r="G710" s="67"/>
      <c r="H710" s="67"/>
      <c r="I710" s="70"/>
    </row>
    <row r="711" spans="2:9" s="66" customFormat="1" ht="15" customHeight="1">
      <c r="B711" s="65"/>
      <c r="D711" s="67"/>
      <c r="E711" s="209"/>
      <c r="F711" s="69"/>
      <c r="G711" s="67"/>
      <c r="H711" s="67"/>
      <c r="I711" s="70"/>
    </row>
    <row r="712" spans="2:9" s="66" customFormat="1" ht="15" customHeight="1">
      <c r="B712" s="65"/>
      <c r="D712" s="67"/>
      <c r="E712" s="209"/>
      <c r="F712" s="69"/>
      <c r="G712" s="67"/>
      <c r="H712" s="67"/>
      <c r="I712" s="70"/>
    </row>
    <row r="713" spans="2:9" s="66" customFormat="1" ht="15" customHeight="1">
      <c r="B713" s="65"/>
      <c r="D713" s="67"/>
      <c r="E713" s="209"/>
      <c r="F713" s="69"/>
      <c r="G713" s="67"/>
      <c r="H713" s="67"/>
      <c r="I713" s="70"/>
    </row>
    <row r="714" spans="2:9" s="66" customFormat="1" ht="15" customHeight="1">
      <c r="B714" s="65"/>
      <c r="D714" s="67"/>
      <c r="E714" s="209"/>
      <c r="F714" s="69"/>
      <c r="G714" s="67"/>
      <c r="H714" s="67"/>
      <c r="I714" s="70"/>
    </row>
    <row r="715" spans="2:9" s="66" customFormat="1" ht="15" customHeight="1">
      <c r="B715" s="65"/>
      <c r="D715" s="67"/>
      <c r="E715" s="209"/>
      <c r="F715" s="69"/>
      <c r="G715" s="67"/>
      <c r="H715" s="67"/>
      <c r="I715" s="70"/>
    </row>
    <row r="716" spans="2:9" s="66" customFormat="1" ht="15" customHeight="1">
      <c r="B716" s="65"/>
      <c r="D716" s="67"/>
      <c r="E716" s="209"/>
      <c r="F716" s="69"/>
      <c r="G716" s="67"/>
      <c r="H716" s="67"/>
      <c r="I716" s="70"/>
    </row>
    <row r="717" spans="2:9" s="66" customFormat="1" ht="15" customHeight="1">
      <c r="B717" s="65"/>
      <c r="D717" s="67"/>
      <c r="E717" s="209"/>
      <c r="F717" s="69"/>
      <c r="G717" s="67"/>
      <c r="H717" s="67"/>
      <c r="I717" s="70"/>
    </row>
    <row r="718" spans="2:9" s="66" customFormat="1" ht="15" customHeight="1">
      <c r="B718" s="65"/>
      <c r="D718" s="67"/>
      <c r="E718" s="209"/>
      <c r="F718" s="69"/>
      <c r="G718" s="67"/>
      <c r="H718" s="67"/>
      <c r="I718" s="70"/>
    </row>
    <row r="719" spans="2:9" s="66" customFormat="1" ht="15" customHeight="1">
      <c r="B719" s="65"/>
      <c r="D719" s="67"/>
      <c r="E719" s="209"/>
      <c r="F719" s="69"/>
      <c r="G719" s="67"/>
      <c r="H719" s="67"/>
      <c r="I719" s="70"/>
    </row>
    <row r="720" spans="2:9" s="66" customFormat="1" ht="15" customHeight="1">
      <c r="B720" s="65"/>
      <c r="D720" s="67"/>
      <c r="E720" s="209"/>
      <c r="F720" s="69"/>
      <c r="G720" s="67"/>
      <c r="H720" s="67"/>
      <c r="I720" s="70"/>
    </row>
    <row r="721" spans="2:9" s="66" customFormat="1" ht="15" customHeight="1">
      <c r="B721" s="65"/>
      <c r="D721" s="67"/>
      <c r="E721" s="209"/>
      <c r="F721" s="69"/>
      <c r="G721" s="67"/>
      <c r="H721" s="67"/>
      <c r="I721" s="70"/>
    </row>
    <row r="722" spans="2:9" s="66" customFormat="1" ht="15" customHeight="1">
      <c r="B722" s="65"/>
      <c r="D722" s="67"/>
      <c r="E722" s="209"/>
      <c r="F722" s="69"/>
      <c r="G722" s="67"/>
      <c r="H722" s="67"/>
      <c r="I722" s="70"/>
    </row>
    <row r="723" spans="2:9" s="66" customFormat="1" ht="15" customHeight="1">
      <c r="B723" s="65"/>
      <c r="D723" s="67"/>
      <c r="E723" s="209"/>
      <c r="F723" s="69"/>
      <c r="G723" s="67"/>
      <c r="H723" s="67"/>
      <c r="I723" s="70"/>
    </row>
    <row r="724" spans="2:9" s="66" customFormat="1" ht="15" customHeight="1">
      <c r="B724" s="65"/>
      <c r="D724" s="67"/>
      <c r="E724" s="209"/>
      <c r="F724" s="69"/>
      <c r="G724" s="67"/>
      <c r="H724" s="67"/>
      <c r="I724" s="70"/>
    </row>
    <row r="725" spans="2:9" s="66" customFormat="1" ht="15" customHeight="1">
      <c r="B725" s="65"/>
      <c r="D725" s="67"/>
      <c r="E725" s="209"/>
      <c r="F725" s="69"/>
      <c r="G725" s="67"/>
      <c r="H725" s="67"/>
      <c r="I725" s="70"/>
    </row>
    <row r="726" spans="2:9" s="66" customFormat="1" ht="15" customHeight="1">
      <c r="B726" s="65"/>
      <c r="D726" s="67"/>
      <c r="E726" s="209"/>
      <c r="F726" s="69"/>
      <c r="G726" s="67"/>
      <c r="H726" s="67"/>
      <c r="I726" s="70"/>
    </row>
    <row r="727" spans="2:9" s="66" customFormat="1" ht="15" customHeight="1">
      <c r="B727" s="65"/>
      <c r="D727" s="67"/>
      <c r="E727" s="209"/>
      <c r="F727" s="69"/>
      <c r="G727" s="67"/>
      <c r="H727" s="67"/>
      <c r="I727" s="70"/>
    </row>
    <row r="728" spans="2:9" s="66" customFormat="1" ht="15" customHeight="1">
      <c r="B728" s="65"/>
      <c r="D728" s="67"/>
      <c r="E728" s="209"/>
      <c r="F728" s="69"/>
      <c r="G728" s="67"/>
      <c r="H728" s="67"/>
      <c r="I728" s="70"/>
    </row>
    <row r="729" spans="2:9" s="66" customFormat="1" ht="15" customHeight="1">
      <c r="B729" s="65"/>
      <c r="D729" s="67"/>
      <c r="E729" s="209"/>
      <c r="F729" s="69"/>
      <c r="G729" s="67"/>
      <c r="H729" s="67"/>
      <c r="I729" s="70"/>
    </row>
    <row r="730" spans="2:9" s="66" customFormat="1" ht="15" customHeight="1">
      <c r="B730" s="65"/>
      <c r="D730" s="67"/>
      <c r="E730" s="209"/>
      <c r="F730" s="69"/>
      <c r="G730" s="67"/>
      <c r="H730" s="67"/>
      <c r="I730" s="70"/>
    </row>
    <row r="731" spans="2:9" s="66" customFormat="1" ht="15" customHeight="1">
      <c r="B731" s="65"/>
      <c r="D731" s="67"/>
      <c r="E731" s="209"/>
      <c r="F731" s="69"/>
      <c r="G731" s="67"/>
      <c r="H731" s="67"/>
      <c r="I731" s="70"/>
    </row>
    <row r="732" spans="2:9" s="66" customFormat="1" ht="15" customHeight="1">
      <c r="B732" s="65"/>
      <c r="D732" s="67"/>
      <c r="E732" s="209"/>
      <c r="F732" s="69"/>
      <c r="G732" s="67"/>
      <c r="H732" s="67"/>
      <c r="I732" s="70"/>
    </row>
    <row r="733" spans="2:9" s="66" customFormat="1" ht="15" customHeight="1">
      <c r="B733" s="65"/>
      <c r="D733" s="67"/>
      <c r="E733" s="209"/>
      <c r="F733" s="69"/>
      <c r="G733" s="67"/>
      <c r="H733" s="67"/>
      <c r="I733" s="70"/>
    </row>
    <row r="734" spans="2:9" s="66" customFormat="1" ht="15" customHeight="1">
      <c r="B734" s="65"/>
      <c r="D734" s="67"/>
      <c r="E734" s="209"/>
      <c r="F734" s="69"/>
      <c r="G734" s="67"/>
      <c r="H734" s="67"/>
      <c r="I734" s="70"/>
    </row>
    <row r="735" spans="2:9" s="66" customFormat="1" ht="15" customHeight="1">
      <c r="B735" s="65"/>
      <c r="D735" s="67"/>
      <c r="E735" s="209"/>
      <c r="F735" s="69"/>
      <c r="G735" s="67"/>
      <c r="H735" s="67"/>
      <c r="I735" s="70"/>
    </row>
    <row r="736" spans="2:9" s="66" customFormat="1" ht="15" customHeight="1">
      <c r="B736" s="65"/>
      <c r="D736" s="67"/>
      <c r="E736" s="209"/>
      <c r="F736" s="69"/>
      <c r="G736" s="67"/>
      <c r="H736" s="67"/>
      <c r="I736" s="70"/>
    </row>
    <row r="737" spans="2:9" s="66" customFormat="1" ht="15" customHeight="1">
      <c r="B737" s="65"/>
      <c r="D737" s="67"/>
      <c r="E737" s="209"/>
      <c r="F737" s="69"/>
      <c r="G737" s="67"/>
      <c r="H737" s="67"/>
      <c r="I737" s="70"/>
    </row>
    <row r="738" spans="2:9" s="66" customFormat="1" ht="15" customHeight="1">
      <c r="B738" s="65"/>
      <c r="D738" s="67"/>
      <c r="E738" s="209"/>
      <c r="F738" s="69"/>
      <c r="G738" s="67"/>
      <c r="H738" s="67"/>
      <c r="I738" s="70"/>
    </row>
    <row r="739" spans="2:9" s="66" customFormat="1" ht="15" customHeight="1">
      <c r="B739" s="65"/>
      <c r="D739" s="67"/>
      <c r="E739" s="209"/>
      <c r="F739" s="69"/>
      <c r="G739" s="67"/>
      <c r="H739" s="67"/>
      <c r="I739" s="70"/>
    </row>
    <row r="740" spans="2:9" s="66" customFormat="1" ht="15" customHeight="1">
      <c r="B740" s="65"/>
      <c r="D740" s="67"/>
      <c r="E740" s="209"/>
      <c r="F740" s="69"/>
      <c r="G740" s="67"/>
      <c r="H740" s="67"/>
      <c r="I740" s="70"/>
    </row>
    <row r="741" spans="2:9" s="66" customFormat="1" ht="15" customHeight="1">
      <c r="B741" s="65"/>
      <c r="D741" s="67"/>
      <c r="E741" s="209"/>
      <c r="F741" s="69"/>
      <c r="G741" s="67"/>
      <c r="H741" s="67"/>
      <c r="I741" s="70"/>
    </row>
    <row r="742" spans="2:9" s="66" customFormat="1" ht="15" customHeight="1">
      <c r="B742" s="65"/>
      <c r="D742" s="67"/>
      <c r="E742" s="209"/>
      <c r="F742" s="69"/>
      <c r="G742" s="67"/>
      <c r="H742" s="67"/>
      <c r="I742" s="70"/>
    </row>
    <row r="743" spans="2:9" s="66" customFormat="1" ht="15" customHeight="1">
      <c r="B743" s="65"/>
      <c r="D743" s="67"/>
      <c r="E743" s="209"/>
      <c r="F743" s="69"/>
      <c r="G743" s="67"/>
      <c r="H743" s="67"/>
      <c r="I743" s="70"/>
    </row>
    <row r="744" spans="2:9" s="66" customFormat="1" ht="15" customHeight="1">
      <c r="B744" s="65"/>
      <c r="D744" s="67"/>
      <c r="E744" s="209"/>
      <c r="F744" s="69"/>
      <c r="G744" s="67"/>
      <c r="H744" s="67"/>
      <c r="I744" s="70"/>
    </row>
    <row r="745" spans="2:9" s="66" customFormat="1" ht="15" customHeight="1">
      <c r="B745" s="65"/>
      <c r="D745" s="67"/>
      <c r="E745" s="209"/>
      <c r="F745" s="69"/>
      <c r="G745" s="67"/>
      <c r="H745" s="67"/>
      <c r="I745" s="70"/>
    </row>
    <row r="746" spans="2:9" s="66" customFormat="1" ht="15" customHeight="1">
      <c r="B746" s="65"/>
      <c r="D746" s="67"/>
      <c r="E746" s="209"/>
      <c r="F746" s="69"/>
      <c r="G746" s="67"/>
      <c r="H746" s="67"/>
      <c r="I746" s="70"/>
    </row>
    <row r="747" spans="2:9" s="66" customFormat="1" ht="15" customHeight="1">
      <c r="B747" s="65"/>
      <c r="D747" s="67"/>
      <c r="E747" s="209"/>
      <c r="F747" s="69"/>
      <c r="G747" s="67"/>
      <c r="H747" s="67"/>
      <c r="I747" s="70"/>
    </row>
    <row r="748" spans="2:9" s="66" customFormat="1" ht="15" customHeight="1">
      <c r="B748" s="65"/>
      <c r="D748" s="67"/>
      <c r="E748" s="209"/>
      <c r="F748" s="69"/>
      <c r="G748" s="67"/>
      <c r="H748" s="67"/>
      <c r="I748" s="70"/>
    </row>
    <row r="749" spans="2:9" s="66" customFormat="1" ht="15" customHeight="1">
      <c r="B749" s="65"/>
      <c r="D749" s="67"/>
      <c r="E749" s="209"/>
      <c r="F749" s="69"/>
      <c r="G749" s="67"/>
      <c r="H749" s="67"/>
      <c r="I749" s="70"/>
    </row>
    <row r="750" spans="2:9" s="66" customFormat="1" ht="15" customHeight="1">
      <c r="B750" s="65"/>
      <c r="D750" s="67"/>
      <c r="E750" s="209"/>
      <c r="F750" s="69"/>
      <c r="G750" s="67"/>
      <c r="H750" s="67"/>
      <c r="I750" s="70"/>
    </row>
    <row r="751" spans="2:9" s="66" customFormat="1" ht="15" customHeight="1">
      <c r="B751" s="65"/>
      <c r="D751" s="67"/>
      <c r="E751" s="209"/>
      <c r="F751" s="69"/>
      <c r="G751" s="67"/>
      <c r="H751" s="67"/>
      <c r="I751" s="70"/>
    </row>
    <row r="752" spans="2:9" s="66" customFormat="1" ht="15" customHeight="1">
      <c r="B752" s="65"/>
      <c r="D752" s="67"/>
      <c r="E752" s="209"/>
      <c r="F752" s="69"/>
      <c r="G752" s="67"/>
      <c r="H752" s="67"/>
      <c r="I752" s="70"/>
    </row>
    <row r="753" spans="2:9" s="66" customFormat="1" ht="15" customHeight="1">
      <c r="B753" s="65"/>
      <c r="D753" s="67"/>
      <c r="E753" s="209"/>
      <c r="F753" s="69"/>
      <c r="G753" s="67"/>
      <c r="H753" s="67"/>
      <c r="I753" s="70"/>
    </row>
    <row r="754" spans="2:9" s="66" customFormat="1" ht="15" customHeight="1">
      <c r="B754" s="65"/>
      <c r="D754" s="67"/>
      <c r="E754" s="209"/>
      <c r="F754" s="69"/>
      <c r="G754" s="67"/>
      <c r="H754" s="67"/>
      <c r="I754" s="70"/>
    </row>
    <row r="755" spans="2:9" s="66" customFormat="1" ht="15" customHeight="1">
      <c r="B755" s="65"/>
      <c r="D755" s="67"/>
      <c r="E755" s="209"/>
      <c r="F755" s="69"/>
      <c r="G755" s="67"/>
      <c r="H755" s="67"/>
      <c r="I755" s="70"/>
    </row>
    <row r="756" spans="2:9" s="66" customFormat="1" ht="15" customHeight="1">
      <c r="B756" s="65"/>
      <c r="D756" s="67"/>
      <c r="E756" s="209"/>
      <c r="F756" s="69"/>
      <c r="G756" s="67"/>
      <c r="H756" s="67"/>
      <c r="I756" s="70"/>
    </row>
    <row r="757" spans="2:9" s="66" customFormat="1" ht="15" customHeight="1">
      <c r="B757" s="65"/>
      <c r="D757" s="67"/>
      <c r="E757" s="209"/>
      <c r="F757" s="69"/>
      <c r="G757" s="67"/>
      <c r="H757" s="67"/>
      <c r="I757" s="70"/>
    </row>
    <row r="758" spans="2:9" s="66" customFormat="1" ht="15" customHeight="1">
      <c r="B758" s="65"/>
      <c r="D758" s="67"/>
      <c r="E758" s="209"/>
      <c r="F758" s="69"/>
      <c r="G758" s="67"/>
      <c r="H758" s="67"/>
      <c r="I758" s="70"/>
    </row>
    <row r="759" spans="2:9" s="66" customFormat="1" ht="15" customHeight="1">
      <c r="B759" s="65"/>
      <c r="D759" s="67"/>
      <c r="E759" s="209"/>
      <c r="F759" s="69"/>
      <c r="G759" s="67"/>
      <c r="H759" s="67"/>
      <c r="I759" s="70"/>
    </row>
    <row r="760" spans="2:9" s="66" customFormat="1" ht="15" customHeight="1">
      <c r="B760" s="65"/>
      <c r="D760" s="67"/>
      <c r="E760" s="209"/>
      <c r="F760" s="69"/>
      <c r="G760" s="67"/>
      <c r="H760" s="67"/>
      <c r="I760" s="70"/>
    </row>
    <row r="761" spans="2:9" s="66" customFormat="1" ht="15" customHeight="1">
      <c r="B761" s="65"/>
      <c r="D761" s="67"/>
      <c r="E761" s="209"/>
      <c r="F761" s="69"/>
      <c r="G761" s="67"/>
      <c r="H761" s="67"/>
      <c r="I761" s="70"/>
    </row>
    <row r="762" spans="2:9" s="66" customFormat="1" ht="15" customHeight="1">
      <c r="B762" s="65"/>
      <c r="D762" s="67"/>
      <c r="E762" s="209"/>
      <c r="F762" s="69"/>
      <c r="G762" s="67"/>
      <c r="H762" s="67"/>
      <c r="I762" s="70"/>
    </row>
    <row r="763" spans="2:9" s="66" customFormat="1" ht="15" customHeight="1">
      <c r="B763" s="65"/>
      <c r="D763" s="67"/>
      <c r="E763" s="209"/>
      <c r="F763" s="69"/>
      <c r="G763" s="67"/>
      <c r="H763" s="67"/>
      <c r="I763" s="70"/>
    </row>
    <row r="764" spans="2:9" s="66" customFormat="1" ht="15" customHeight="1">
      <c r="B764" s="65"/>
      <c r="D764" s="67"/>
      <c r="E764" s="209"/>
      <c r="F764" s="69"/>
      <c r="G764" s="67"/>
      <c r="H764" s="67"/>
      <c r="I764" s="70"/>
    </row>
    <row r="765" spans="2:9" s="66" customFormat="1" ht="15" customHeight="1">
      <c r="B765" s="65"/>
      <c r="D765" s="67"/>
      <c r="E765" s="209"/>
      <c r="F765" s="69"/>
      <c r="G765" s="67"/>
      <c r="H765" s="67"/>
      <c r="I765" s="70"/>
    </row>
    <row r="766" spans="2:9" s="66" customFormat="1" ht="15" customHeight="1">
      <c r="B766" s="65"/>
      <c r="D766" s="67"/>
      <c r="E766" s="209"/>
      <c r="F766" s="69"/>
      <c r="G766" s="67"/>
      <c r="H766" s="67"/>
      <c r="I766" s="70"/>
    </row>
    <row r="767" spans="2:9" s="66" customFormat="1" ht="15" customHeight="1">
      <c r="B767" s="65"/>
      <c r="D767" s="67"/>
      <c r="E767" s="209"/>
      <c r="F767" s="69"/>
      <c r="G767" s="67"/>
      <c r="H767" s="67"/>
      <c r="I767" s="70"/>
    </row>
    <row r="768" spans="2:9" s="66" customFormat="1" ht="15" customHeight="1">
      <c r="B768" s="65"/>
      <c r="D768" s="67"/>
      <c r="E768" s="209"/>
      <c r="F768" s="69"/>
      <c r="G768" s="67"/>
      <c r="H768" s="67"/>
      <c r="I768" s="70"/>
    </row>
    <row r="769" spans="2:9" s="66" customFormat="1" ht="15" customHeight="1">
      <c r="B769" s="65"/>
      <c r="D769" s="67"/>
      <c r="E769" s="209"/>
      <c r="F769" s="69"/>
      <c r="G769" s="67"/>
      <c r="H769" s="67"/>
      <c r="I769" s="70"/>
    </row>
    <row r="770" spans="2:9" s="66" customFormat="1" ht="15" customHeight="1">
      <c r="B770" s="65"/>
      <c r="D770" s="67"/>
      <c r="E770" s="209"/>
      <c r="F770" s="69"/>
      <c r="G770" s="67"/>
      <c r="H770" s="67"/>
      <c r="I770" s="70"/>
    </row>
    <row r="771" spans="2:9" s="66" customFormat="1" ht="15" customHeight="1">
      <c r="B771" s="65"/>
      <c r="D771" s="67"/>
      <c r="E771" s="209"/>
      <c r="F771" s="69"/>
      <c r="G771" s="67"/>
      <c r="H771" s="67"/>
      <c r="I771" s="70"/>
    </row>
    <row r="772" spans="2:9" s="66" customFormat="1" ht="15" customHeight="1">
      <c r="B772" s="65"/>
      <c r="D772" s="67"/>
      <c r="E772" s="209"/>
      <c r="F772" s="69"/>
      <c r="G772" s="67"/>
      <c r="H772" s="67"/>
      <c r="I772" s="70"/>
    </row>
    <row r="773" spans="2:9" s="66" customFormat="1" ht="15" customHeight="1">
      <c r="B773" s="65"/>
      <c r="D773" s="67"/>
      <c r="E773" s="209"/>
      <c r="F773" s="69"/>
      <c r="G773" s="67"/>
      <c r="H773" s="67"/>
      <c r="I773" s="70"/>
    </row>
    <row r="774" spans="2:9" s="66" customFormat="1" ht="15" customHeight="1">
      <c r="B774" s="65"/>
      <c r="D774" s="67"/>
      <c r="E774" s="209"/>
      <c r="F774" s="69"/>
      <c r="G774" s="67"/>
      <c r="H774" s="67"/>
      <c r="I774" s="70"/>
    </row>
    <row r="775" spans="2:9" s="66" customFormat="1" ht="15" customHeight="1">
      <c r="B775" s="65"/>
      <c r="D775" s="67"/>
      <c r="E775" s="209"/>
      <c r="F775" s="69"/>
      <c r="G775" s="67"/>
      <c r="H775" s="67"/>
      <c r="I775" s="70"/>
    </row>
    <row r="776" spans="2:9" s="66" customFormat="1" ht="15" customHeight="1">
      <c r="B776" s="65"/>
      <c r="D776" s="67"/>
      <c r="E776" s="209"/>
      <c r="F776" s="69"/>
      <c r="G776" s="67"/>
      <c r="H776" s="67"/>
      <c r="I776" s="70"/>
    </row>
    <row r="777" spans="2:9" s="66" customFormat="1" ht="15" customHeight="1">
      <c r="B777" s="65"/>
      <c r="D777" s="67"/>
      <c r="E777" s="209"/>
      <c r="F777" s="69"/>
      <c r="G777" s="67"/>
      <c r="H777" s="67"/>
      <c r="I777" s="70"/>
    </row>
    <row r="778" spans="2:9" s="66" customFormat="1" ht="15" customHeight="1">
      <c r="B778" s="65"/>
      <c r="D778" s="67"/>
      <c r="E778" s="209"/>
      <c r="F778" s="69"/>
      <c r="G778" s="67"/>
      <c r="H778" s="67"/>
      <c r="I778" s="70"/>
    </row>
    <row r="779" spans="2:9" s="66" customFormat="1" ht="15" customHeight="1">
      <c r="B779" s="65"/>
      <c r="D779" s="67"/>
      <c r="E779" s="209"/>
      <c r="F779" s="69"/>
      <c r="G779" s="67"/>
      <c r="H779" s="67"/>
      <c r="I779" s="70"/>
    </row>
    <row r="780" spans="2:9" s="66" customFormat="1" ht="15" customHeight="1">
      <c r="B780" s="65"/>
      <c r="D780" s="67"/>
      <c r="E780" s="209"/>
      <c r="F780" s="69"/>
      <c r="G780" s="67"/>
      <c r="H780" s="67"/>
      <c r="I780" s="70"/>
    </row>
    <row r="781" spans="2:9" s="66" customFormat="1" ht="15" customHeight="1">
      <c r="B781" s="65"/>
      <c r="D781" s="67"/>
      <c r="E781" s="209"/>
      <c r="F781" s="69"/>
      <c r="G781" s="67"/>
      <c r="H781" s="67"/>
      <c r="I781" s="70"/>
    </row>
    <row r="782" spans="2:9" s="66" customFormat="1" ht="15" customHeight="1">
      <c r="B782" s="65"/>
      <c r="D782" s="67"/>
      <c r="E782" s="209"/>
      <c r="F782" s="69"/>
      <c r="G782" s="67"/>
      <c r="H782" s="67"/>
      <c r="I782" s="70"/>
    </row>
    <row r="783" spans="2:9" s="66" customFormat="1" ht="15" customHeight="1">
      <c r="B783" s="65"/>
      <c r="D783" s="67"/>
      <c r="E783" s="209"/>
      <c r="F783" s="69"/>
      <c r="G783" s="67"/>
      <c r="H783" s="67"/>
      <c r="I783" s="70"/>
    </row>
    <row r="784" spans="2:9" s="66" customFormat="1" ht="15" customHeight="1">
      <c r="B784" s="65"/>
      <c r="D784" s="67"/>
      <c r="E784" s="209"/>
      <c r="F784" s="69"/>
      <c r="G784" s="67"/>
      <c r="H784" s="67"/>
      <c r="I784" s="70"/>
    </row>
    <row r="785" spans="2:9" s="66" customFormat="1" ht="15" customHeight="1">
      <c r="B785" s="65"/>
      <c r="D785" s="67"/>
      <c r="E785" s="209"/>
      <c r="F785" s="69"/>
      <c r="G785" s="67"/>
      <c r="H785" s="67"/>
      <c r="I785" s="70"/>
    </row>
    <row r="786" spans="2:9" s="66" customFormat="1" ht="15" customHeight="1">
      <c r="B786" s="65"/>
      <c r="D786" s="67"/>
      <c r="E786" s="209"/>
      <c r="F786" s="69"/>
      <c r="G786" s="67"/>
      <c r="H786" s="67"/>
      <c r="I786" s="70"/>
    </row>
    <row r="787" spans="2:9" s="66" customFormat="1" ht="15" customHeight="1">
      <c r="B787" s="65"/>
      <c r="D787" s="67"/>
      <c r="E787" s="209"/>
      <c r="F787" s="69"/>
      <c r="G787" s="67"/>
      <c r="H787" s="67"/>
      <c r="I787" s="70"/>
    </row>
    <row r="788" spans="2:9" s="66" customFormat="1" ht="15" customHeight="1">
      <c r="B788" s="65"/>
      <c r="D788" s="67"/>
      <c r="E788" s="209"/>
      <c r="F788" s="69"/>
      <c r="G788" s="67"/>
      <c r="H788" s="67"/>
      <c r="I788" s="70"/>
    </row>
    <row r="789" spans="2:9" s="66" customFormat="1" ht="15" customHeight="1">
      <c r="B789" s="65"/>
      <c r="D789" s="67"/>
      <c r="E789" s="209"/>
      <c r="F789" s="69"/>
      <c r="G789" s="67"/>
      <c r="H789" s="67"/>
      <c r="I789" s="70"/>
    </row>
    <row r="790" spans="2:9" s="66" customFormat="1" ht="15" customHeight="1">
      <c r="B790" s="65"/>
      <c r="D790" s="67"/>
      <c r="E790" s="209"/>
      <c r="F790" s="69"/>
      <c r="G790" s="67"/>
      <c r="H790" s="67"/>
      <c r="I790" s="70"/>
    </row>
    <row r="791" spans="2:9" s="66" customFormat="1" ht="15" customHeight="1">
      <c r="B791" s="65"/>
      <c r="D791" s="67"/>
      <c r="E791" s="209"/>
      <c r="F791" s="69"/>
      <c r="G791" s="67"/>
      <c r="H791" s="67"/>
      <c r="I791" s="70"/>
    </row>
    <row r="792" spans="2:9" s="66" customFormat="1" ht="15" customHeight="1">
      <c r="B792" s="65"/>
      <c r="D792" s="67"/>
      <c r="E792" s="209"/>
      <c r="F792" s="69"/>
      <c r="G792" s="67"/>
      <c r="H792" s="67"/>
      <c r="I792" s="70"/>
    </row>
    <row r="793" spans="2:9" s="66" customFormat="1" ht="15" customHeight="1">
      <c r="B793" s="65"/>
      <c r="D793" s="67"/>
      <c r="E793" s="209"/>
      <c r="F793" s="69"/>
      <c r="G793" s="67"/>
      <c r="H793" s="67"/>
      <c r="I793" s="70"/>
    </row>
    <row r="794" spans="2:9" s="66" customFormat="1" ht="15" customHeight="1">
      <c r="B794" s="65"/>
      <c r="D794" s="67"/>
      <c r="E794" s="209"/>
      <c r="F794" s="69"/>
      <c r="G794" s="67"/>
      <c r="H794" s="67"/>
      <c r="I794" s="70"/>
    </row>
    <row r="795" spans="2:9" s="66" customFormat="1" ht="15" customHeight="1">
      <c r="B795" s="65"/>
      <c r="D795" s="67"/>
      <c r="E795" s="209"/>
      <c r="F795" s="69"/>
      <c r="G795" s="67"/>
      <c r="H795" s="67"/>
      <c r="I795" s="70"/>
    </row>
    <row r="796" spans="2:9" s="66" customFormat="1" ht="15" customHeight="1">
      <c r="B796" s="65"/>
      <c r="D796" s="67"/>
      <c r="E796" s="209"/>
      <c r="F796" s="69"/>
      <c r="G796" s="67"/>
      <c r="H796" s="67"/>
      <c r="I796" s="70"/>
    </row>
    <row r="797" spans="2:9" s="66" customFormat="1" ht="15" customHeight="1">
      <c r="B797" s="65"/>
      <c r="D797" s="67"/>
      <c r="E797" s="209"/>
      <c r="F797" s="69"/>
      <c r="G797" s="67"/>
      <c r="H797" s="67"/>
      <c r="I797" s="70"/>
    </row>
    <row r="798" spans="2:9" s="66" customFormat="1" ht="15" customHeight="1">
      <c r="B798" s="65"/>
      <c r="D798" s="67"/>
      <c r="E798" s="209"/>
      <c r="F798" s="69"/>
      <c r="G798" s="67"/>
      <c r="H798" s="67"/>
      <c r="I798" s="70"/>
    </row>
    <row r="799" spans="2:9" s="66" customFormat="1" ht="15" customHeight="1">
      <c r="B799" s="65"/>
      <c r="D799" s="67"/>
      <c r="E799" s="209"/>
      <c r="F799" s="69"/>
      <c r="G799" s="67"/>
      <c r="H799" s="67"/>
      <c r="I799" s="70"/>
    </row>
    <row r="800" spans="2:9" s="66" customFormat="1" ht="15" customHeight="1">
      <c r="B800" s="65"/>
      <c r="D800" s="67"/>
      <c r="E800" s="209"/>
      <c r="F800" s="69"/>
      <c r="G800" s="67"/>
      <c r="H800" s="67"/>
      <c r="I800" s="70"/>
    </row>
    <row r="801" spans="2:9" s="66" customFormat="1" ht="15" customHeight="1">
      <c r="B801" s="65"/>
      <c r="D801" s="67"/>
      <c r="E801" s="209"/>
      <c r="F801" s="69"/>
      <c r="G801" s="67"/>
      <c r="H801" s="67"/>
      <c r="I801" s="70"/>
    </row>
    <row r="802" spans="2:9" s="66" customFormat="1" ht="15" customHeight="1">
      <c r="B802" s="65"/>
      <c r="D802" s="67"/>
      <c r="E802" s="209"/>
      <c r="F802" s="69"/>
      <c r="G802" s="67"/>
      <c r="H802" s="67"/>
      <c r="I802" s="70"/>
    </row>
    <row r="803" spans="2:9" s="66" customFormat="1" ht="15" customHeight="1">
      <c r="B803" s="65"/>
      <c r="D803" s="67"/>
      <c r="E803" s="209"/>
      <c r="F803" s="69"/>
      <c r="G803" s="67"/>
      <c r="H803" s="67"/>
      <c r="I803" s="70"/>
    </row>
    <row r="804" spans="2:9" s="66" customFormat="1" ht="15" customHeight="1">
      <c r="B804" s="65"/>
      <c r="D804" s="67"/>
      <c r="E804" s="209"/>
      <c r="F804" s="69"/>
      <c r="G804" s="67"/>
      <c r="H804" s="67"/>
      <c r="I804" s="70"/>
    </row>
    <row r="805" spans="2:9" s="66" customFormat="1" ht="15" customHeight="1">
      <c r="B805" s="65"/>
      <c r="D805" s="67"/>
      <c r="E805" s="209"/>
      <c r="F805" s="69"/>
      <c r="G805" s="67"/>
      <c r="H805" s="67"/>
      <c r="I805" s="70"/>
    </row>
    <row r="806" spans="2:9" s="66" customFormat="1" ht="15" customHeight="1">
      <c r="B806" s="65"/>
      <c r="D806" s="67"/>
      <c r="E806" s="209"/>
      <c r="F806" s="69"/>
      <c r="G806" s="67"/>
      <c r="H806" s="67"/>
      <c r="I806" s="70"/>
    </row>
    <row r="807" spans="2:9" s="66" customFormat="1" ht="15" customHeight="1">
      <c r="B807" s="65"/>
      <c r="D807" s="67"/>
      <c r="E807" s="209"/>
      <c r="F807" s="69"/>
      <c r="G807" s="67"/>
      <c r="H807" s="67"/>
      <c r="I807" s="70"/>
    </row>
    <row r="808" spans="2:9" s="66" customFormat="1" ht="15" customHeight="1">
      <c r="B808" s="65"/>
      <c r="D808" s="67"/>
      <c r="E808" s="209"/>
      <c r="F808" s="69"/>
      <c r="G808" s="67"/>
      <c r="H808" s="67"/>
      <c r="I808" s="70"/>
    </row>
    <row r="809" spans="2:9" s="66" customFormat="1" ht="15" customHeight="1">
      <c r="B809" s="65"/>
      <c r="D809" s="67"/>
      <c r="E809" s="209"/>
      <c r="F809" s="69"/>
      <c r="G809" s="67"/>
      <c r="H809" s="67"/>
      <c r="I809" s="70"/>
    </row>
    <row r="810" spans="2:9" s="66" customFormat="1" ht="15" customHeight="1">
      <c r="B810" s="65"/>
      <c r="D810" s="67"/>
      <c r="E810" s="209"/>
      <c r="F810" s="69"/>
      <c r="G810" s="67"/>
      <c r="H810" s="67"/>
      <c r="I810" s="70"/>
    </row>
    <row r="811" spans="2:9" s="66" customFormat="1" ht="15" customHeight="1">
      <c r="B811" s="65"/>
      <c r="D811" s="67"/>
      <c r="E811" s="209"/>
      <c r="F811" s="69"/>
      <c r="G811" s="67"/>
      <c r="H811" s="67"/>
      <c r="I811" s="70"/>
    </row>
    <row r="812" spans="2:9" s="66" customFormat="1" ht="15" customHeight="1">
      <c r="B812" s="65"/>
      <c r="D812" s="67"/>
      <c r="E812" s="209"/>
      <c r="F812" s="69"/>
      <c r="G812" s="67"/>
      <c r="H812" s="67"/>
      <c r="I812" s="70"/>
    </row>
    <row r="813" spans="2:9" s="66" customFormat="1" ht="15" customHeight="1">
      <c r="B813" s="65"/>
      <c r="D813" s="67"/>
      <c r="E813" s="209"/>
      <c r="F813" s="69"/>
      <c r="G813" s="67"/>
      <c r="H813" s="67"/>
      <c r="I813" s="70"/>
    </row>
    <row r="814" spans="2:9" s="66" customFormat="1" ht="15" customHeight="1">
      <c r="B814" s="65"/>
      <c r="D814" s="67"/>
      <c r="E814" s="209"/>
      <c r="F814" s="69"/>
      <c r="G814" s="67"/>
      <c r="H814" s="67"/>
      <c r="I814" s="70"/>
    </row>
    <row r="815" spans="2:9" s="66" customFormat="1" ht="15" customHeight="1">
      <c r="B815" s="65"/>
      <c r="D815" s="67"/>
      <c r="E815" s="209"/>
      <c r="F815" s="69"/>
      <c r="G815" s="67"/>
      <c r="H815" s="67"/>
      <c r="I815" s="70"/>
    </row>
    <row r="816" spans="2:9" s="66" customFormat="1" ht="15" customHeight="1">
      <c r="B816" s="65"/>
      <c r="D816" s="67"/>
      <c r="E816" s="209"/>
      <c r="F816" s="69"/>
      <c r="G816" s="67"/>
      <c r="H816" s="67"/>
      <c r="I816" s="70"/>
    </row>
    <row r="817" spans="2:9" s="66" customFormat="1" ht="15" customHeight="1">
      <c r="B817" s="65"/>
      <c r="D817" s="67"/>
      <c r="E817" s="209"/>
      <c r="F817" s="69"/>
      <c r="G817" s="67"/>
      <c r="H817" s="67"/>
      <c r="I817" s="70"/>
    </row>
    <row r="818" spans="2:9" s="66" customFormat="1" ht="15" customHeight="1">
      <c r="B818" s="65"/>
      <c r="D818" s="67"/>
      <c r="E818" s="209"/>
      <c r="F818" s="69"/>
      <c r="G818" s="67"/>
      <c r="H818" s="67"/>
      <c r="I818" s="70"/>
    </row>
    <row r="819" spans="2:9" s="66" customFormat="1" ht="15" customHeight="1">
      <c r="B819" s="65"/>
      <c r="D819" s="67"/>
      <c r="E819" s="209"/>
      <c r="F819" s="69"/>
      <c r="G819" s="67"/>
      <c r="H819" s="67"/>
      <c r="I819" s="70"/>
    </row>
    <row r="820" spans="2:9" s="66" customFormat="1" ht="15" customHeight="1">
      <c r="B820" s="65"/>
      <c r="D820" s="67"/>
      <c r="E820" s="209"/>
      <c r="F820" s="69"/>
      <c r="G820" s="67"/>
      <c r="H820" s="67"/>
      <c r="I820" s="70"/>
    </row>
    <row r="821" spans="2:9" s="66" customFormat="1" ht="15" customHeight="1">
      <c r="B821" s="65"/>
      <c r="D821" s="67"/>
      <c r="E821" s="209"/>
      <c r="F821" s="69"/>
      <c r="G821" s="67"/>
      <c r="H821" s="67"/>
      <c r="I821" s="70"/>
    </row>
    <row r="822" spans="2:9" s="66" customFormat="1" ht="15" customHeight="1">
      <c r="B822" s="65"/>
      <c r="D822" s="67"/>
      <c r="E822" s="209"/>
      <c r="F822" s="69"/>
      <c r="G822" s="67"/>
      <c r="H822" s="67"/>
      <c r="I822" s="70"/>
    </row>
    <row r="823" spans="2:9" s="66" customFormat="1" ht="15" customHeight="1">
      <c r="B823" s="65"/>
      <c r="D823" s="67"/>
      <c r="E823" s="209"/>
      <c r="F823" s="69"/>
      <c r="G823" s="67"/>
      <c r="H823" s="67"/>
      <c r="I823" s="70"/>
    </row>
    <row r="824" spans="2:9" s="66" customFormat="1" ht="15" customHeight="1">
      <c r="B824" s="65"/>
      <c r="D824" s="67"/>
      <c r="E824" s="209"/>
      <c r="F824" s="69"/>
      <c r="G824" s="67"/>
      <c r="H824" s="67"/>
      <c r="I824" s="70"/>
    </row>
    <row r="825" spans="2:9" s="66" customFormat="1" ht="15" customHeight="1">
      <c r="B825" s="65"/>
      <c r="D825" s="67"/>
      <c r="E825" s="209"/>
      <c r="F825" s="69"/>
      <c r="G825" s="67"/>
      <c r="H825" s="67"/>
      <c r="I825" s="70"/>
    </row>
    <row r="826" spans="2:9" s="66" customFormat="1" ht="15" customHeight="1">
      <c r="B826" s="65"/>
      <c r="D826" s="67"/>
      <c r="E826" s="209"/>
      <c r="F826" s="69"/>
      <c r="G826" s="67"/>
      <c r="H826" s="67"/>
      <c r="I826" s="70"/>
    </row>
    <row r="827" spans="2:9" s="66" customFormat="1" ht="15" customHeight="1">
      <c r="B827" s="65"/>
      <c r="D827" s="67"/>
      <c r="E827" s="209"/>
      <c r="F827" s="69"/>
      <c r="G827" s="67"/>
      <c r="H827" s="67"/>
      <c r="I827" s="70"/>
    </row>
    <row r="828" spans="2:9" s="66" customFormat="1" ht="15" customHeight="1">
      <c r="B828" s="65"/>
      <c r="D828" s="67"/>
      <c r="E828" s="209"/>
      <c r="F828" s="69"/>
      <c r="G828" s="67"/>
      <c r="H828" s="67"/>
      <c r="I828" s="70"/>
    </row>
    <row r="829" spans="2:9" s="66" customFormat="1" ht="15" customHeight="1">
      <c r="B829" s="65"/>
      <c r="D829" s="67"/>
      <c r="E829" s="209"/>
      <c r="F829" s="69"/>
      <c r="G829" s="67"/>
      <c r="H829" s="67"/>
      <c r="I829" s="70"/>
    </row>
    <row r="830" spans="2:9" s="66" customFormat="1" ht="15" customHeight="1">
      <c r="B830" s="65"/>
      <c r="D830" s="67"/>
      <c r="E830" s="209"/>
      <c r="F830" s="69"/>
      <c r="G830" s="67"/>
      <c r="H830" s="67"/>
      <c r="I830" s="70"/>
    </row>
    <row r="831" spans="2:9" s="66" customFormat="1" ht="15" customHeight="1">
      <c r="B831" s="65"/>
      <c r="D831" s="67"/>
      <c r="E831" s="209"/>
      <c r="F831" s="69"/>
      <c r="G831" s="67"/>
      <c r="H831" s="67"/>
      <c r="I831" s="70"/>
    </row>
    <row r="832" spans="2:9" s="66" customFormat="1" ht="15" customHeight="1">
      <c r="B832" s="65"/>
      <c r="D832" s="67"/>
      <c r="E832" s="209"/>
      <c r="F832" s="69"/>
      <c r="G832" s="67"/>
      <c r="H832" s="67"/>
      <c r="I832" s="70"/>
    </row>
    <row r="833" spans="2:9" s="66" customFormat="1" ht="15" customHeight="1">
      <c r="B833" s="65"/>
      <c r="D833" s="67"/>
      <c r="E833" s="209"/>
      <c r="F833" s="69"/>
      <c r="G833" s="67"/>
      <c r="H833" s="67"/>
      <c r="I833" s="70"/>
    </row>
    <row r="834" spans="2:9" s="66" customFormat="1" ht="15" customHeight="1">
      <c r="B834" s="65"/>
      <c r="D834" s="67"/>
      <c r="E834" s="209"/>
      <c r="F834" s="69"/>
      <c r="G834" s="67"/>
      <c r="H834" s="67"/>
      <c r="I834" s="70"/>
    </row>
    <row r="835" spans="2:9" s="66" customFormat="1" ht="15" customHeight="1">
      <c r="B835" s="65"/>
      <c r="D835" s="67"/>
      <c r="E835" s="209"/>
      <c r="F835" s="69"/>
      <c r="G835" s="67"/>
      <c r="H835" s="67"/>
      <c r="I835" s="70"/>
    </row>
    <row r="836" spans="2:9" s="66" customFormat="1" ht="15" customHeight="1">
      <c r="B836" s="65"/>
      <c r="D836" s="67"/>
      <c r="E836" s="209"/>
      <c r="F836" s="69"/>
      <c r="G836" s="67"/>
      <c r="H836" s="67"/>
      <c r="I836" s="70"/>
    </row>
    <row r="837" spans="2:9" s="66" customFormat="1" ht="15" customHeight="1">
      <c r="B837" s="65"/>
      <c r="D837" s="67"/>
      <c r="E837" s="209"/>
      <c r="F837" s="69"/>
      <c r="G837" s="67"/>
      <c r="H837" s="67"/>
      <c r="I837" s="70"/>
    </row>
    <row r="838" spans="2:9" s="66" customFormat="1" ht="15" customHeight="1">
      <c r="B838" s="65"/>
      <c r="D838" s="67"/>
      <c r="E838" s="209"/>
      <c r="F838" s="69"/>
      <c r="G838" s="67"/>
      <c r="H838" s="67"/>
      <c r="I838" s="70"/>
    </row>
    <row r="839" spans="2:9" s="66" customFormat="1" ht="15" customHeight="1">
      <c r="B839" s="65"/>
      <c r="D839" s="67"/>
      <c r="E839" s="209"/>
      <c r="F839" s="69"/>
      <c r="G839" s="67"/>
      <c r="H839" s="67"/>
      <c r="I839" s="70"/>
    </row>
    <row r="840" spans="2:9" s="66" customFormat="1" ht="15" customHeight="1">
      <c r="B840" s="65"/>
      <c r="D840" s="67"/>
      <c r="E840" s="209"/>
      <c r="F840" s="69"/>
      <c r="G840" s="67"/>
      <c r="H840" s="67"/>
      <c r="I840" s="70"/>
    </row>
    <row r="841" spans="2:9" s="66" customFormat="1" ht="15" customHeight="1">
      <c r="B841" s="65"/>
      <c r="D841" s="67"/>
      <c r="E841" s="209"/>
      <c r="F841" s="69"/>
      <c r="G841" s="67"/>
      <c r="H841" s="67"/>
      <c r="I841" s="70"/>
    </row>
    <row r="842" spans="2:9" s="66" customFormat="1" ht="15" customHeight="1">
      <c r="B842" s="65"/>
      <c r="D842" s="67"/>
      <c r="E842" s="209"/>
      <c r="F842" s="69"/>
      <c r="G842" s="67"/>
      <c r="H842" s="67"/>
      <c r="I842" s="70"/>
    </row>
    <row r="843" spans="2:9" s="66" customFormat="1" ht="15" customHeight="1">
      <c r="B843" s="65"/>
      <c r="D843" s="67"/>
      <c r="E843" s="209"/>
      <c r="F843" s="69"/>
      <c r="G843" s="67"/>
      <c r="H843" s="67"/>
      <c r="I843" s="70"/>
    </row>
    <row r="844" spans="2:9" s="66" customFormat="1" ht="15" customHeight="1">
      <c r="B844" s="65"/>
      <c r="D844" s="67"/>
      <c r="E844" s="209"/>
      <c r="F844" s="69"/>
      <c r="G844" s="67"/>
      <c r="H844" s="67"/>
      <c r="I844" s="70"/>
    </row>
    <row r="845" spans="2:9" s="66" customFormat="1" ht="15" customHeight="1">
      <c r="B845" s="65"/>
      <c r="D845" s="67"/>
      <c r="E845" s="209"/>
      <c r="F845" s="69"/>
      <c r="G845" s="67"/>
      <c r="H845" s="67"/>
      <c r="I845" s="70"/>
    </row>
    <row r="846" spans="2:9" s="66" customFormat="1" ht="15" customHeight="1">
      <c r="B846" s="65"/>
      <c r="D846" s="67"/>
      <c r="E846" s="209"/>
      <c r="F846" s="69"/>
      <c r="G846" s="67"/>
      <c r="H846" s="67"/>
      <c r="I846" s="70"/>
    </row>
    <row r="847" spans="2:9" s="66" customFormat="1" ht="15" customHeight="1">
      <c r="B847" s="65"/>
      <c r="D847" s="67"/>
      <c r="E847" s="209"/>
      <c r="F847" s="69"/>
      <c r="G847" s="67"/>
      <c r="H847" s="67"/>
      <c r="I847" s="70"/>
    </row>
    <row r="848" spans="2:9" s="66" customFormat="1" ht="15" customHeight="1">
      <c r="B848" s="65"/>
      <c r="D848" s="67"/>
      <c r="E848" s="209"/>
      <c r="F848" s="69"/>
      <c r="G848" s="67"/>
      <c r="H848" s="67"/>
      <c r="I848" s="70"/>
    </row>
    <row r="849" spans="2:9" s="66" customFormat="1" ht="15" customHeight="1">
      <c r="B849" s="65"/>
      <c r="D849" s="67"/>
      <c r="E849" s="209"/>
      <c r="F849" s="69"/>
      <c r="G849" s="67"/>
      <c r="H849" s="67"/>
      <c r="I849" s="70"/>
    </row>
    <row r="850" spans="2:9" s="66" customFormat="1" ht="15" customHeight="1">
      <c r="B850" s="65"/>
      <c r="D850" s="67"/>
      <c r="E850" s="209"/>
      <c r="F850" s="69"/>
      <c r="G850" s="67"/>
      <c r="H850" s="67"/>
      <c r="I850" s="70"/>
    </row>
    <row r="851" spans="2:9" s="66" customFormat="1" ht="15" customHeight="1">
      <c r="B851" s="65"/>
      <c r="D851" s="67"/>
      <c r="E851" s="209"/>
      <c r="F851" s="69"/>
      <c r="G851" s="67"/>
      <c r="H851" s="67"/>
      <c r="I851" s="70"/>
    </row>
    <row r="852" spans="2:9" s="66" customFormat="1" ht="15" customHeight="1">
      <c r="B852" s="65"/>
      <c r="D852" s="67"/>
      <c r="E852" s="209"/>
      <c r="F852" s="69"/>
      <c r="G852" s="67"/>
      <c r="H852" s="67"/>
      <c r="I852" s="70"/>
    </row>
    <row r="853" spans="2:9" s="66" customFormat="1" ht="15" customHeight="1">
      <c r="B853" s="65"/>
      <c r="D853" s="67"/>
      <c r="E853" s="209"/>
      <c r="F853" s="69"/>
      <c r="G853" s="67"/>
      <c r="H853" s="67"/>
      <c r="I853" s="70"/>
    </row>
    <row r="854" spans="2:9" s="66" customFormat="1" ht="15" customHeight="1">
      <c r="B854" s="65"/>
      <c r="D854" s="67"/>
      <c r="E854" s="209"/>
      <c r="F854" s="69"/>
      <c r="G854" s="67"/>
      <c r="H854" s="67"/>
      <c r="I854" s="70"/>
    </row>
    <row r="855" spans="2:9" s="66" customFormat="1" ht="15" customHeight="1">
      <c r="B855" s="65"/>
      <c r="D855" s="67"/>
      <c r="E855" s="209"/>
      <c r="F855" s="69"/>
      <c r="G855" s="67"/>
      <c r="H855" s="67"/>
      <c r="I855" s="70"/>
    </row>
    <row r="856" spans="2:9" s="66" customFormat="1" ht="15" customHeight="1">
      <c r="B856" s="65"/>
      <c r="D856" s="67"/>
      <c r="E856" s="209"/>
      <c r="F856" s="69"/>
      <c r="G856" s="67"/>
      <c r="H856" s="67"/>
      <c r="I856" s="70"/>
    </row>
    <row r="857" spans="2:9" s="66" customFormat="1" ht="15" customHeight="1">
      <c r="B857" s="65"/>
      <c r="D857" s="67"/>
      <c r="E857" s="209"/>
      <c r="F857" s="69"/>
      <c r="G857" s="67"/>
      <c r="H857" s="67"/>
      <c r="I857" s="70"/>
    </row>
    <row r="858" spans="2:9" s="66" customFormat="1" ht="15" customHeight="1">
      <c r="B858" s="65"/>
      <c r="D858" s="67"/>
      <c r="E858" s="209"/>
      <c r="F858" s="69"/>
      <c r="G858" s="67"/>
      <c r="H858" s="67"/>
      <c r="I858" s="70"/>
    </row>
    <row r="859" spans="2:9" s="66" customFormat="1" ht="15" customHeight="1">
      <c r="B859" s="65"/>
      <c r="D859" s="67"/>
      <c r="E859" s="209"/>
      <c r="F859" s="69"/>
      <c r="G859" s="67"/>
      <c r="H859" s="67"/>
      <c r="I859" s="70"/>
    </row>
    <row r="860" spans="2:9" s="66" customFormat="1" ht="15" customHeight="1">
      <c r="B860" s="65"/>
      <c r="D860" s="67"/>
      <c r="E860" s="209"/>
      <c r="F860" s="69"/>
      <c r="G860" s="67"/>
      <c r="H860" s="67"/>
      <c r="I860" s="70"/>
    </row>
    <row r="861" spans="2:9" s="66" customFormat="1" ht="15" customHeight="1">
      <c r="B861" s="65"/>
      <c r="D861" s="67"/>
      <c r="E861" s="209"/>
      <c r="F861" s="69"/>
      <c r="G861" s="67"/>
      <c r="H861" s="67"/>
      <c r="I861" s="70"/>
    </row>
    <row r="862" spans="2:9" s="66" customFormat="1" ht="15" customHeight="1">
      <c r="B862" s="65"/>
      <c r="D862" s="67"/>
      <c r="E862" s="209"/>
      <c r="F862" s="69"/>
      <c r="G862" s="67"/>
      <c r="H862" s="67"/>
      <c r="I862" s="70"/>
    </row>
    <row r="863" spans="2:9" s="66" customFormat="1" ht="15" customHeight="1">
      <c r="B863" s="65"/>
      <c r="D863" s="67"/>
      <c r="E863" s="209"/>
      <c r="F863" s="69"/>
      <c r="G863" s="67"/>
      <c r="H863" s="67"/>
      <c r="I863" s="70"/>
    </row>
    <row r="864" spans="2:9" s="66" customFormat="1" ht="15" customHeight="1">
      <c r="B864" s="65"/>
      <c r="D864" s="67"/>
      <c r="E864" s="209"/>
      <c r="F864" s="69"/>
      <c r="G864" s="67"/>
      <c r="H864" s="67"/>
      <c r="I864" s="70"/>
    </row>
    <row r="865" spans="2:9" s="66" customFormat="1" ht="15" customHeight="1">
      <c r="B865" s="65"/>
      <c r="D865" s="67"/>
      <c r="E865" s="209"/>
      <c r="F865" s="69"/>
      <c r="G865" s="67"/>
      <c r="H865" s="67"/>
      <c r="I865" s="70"/>
    </row>
    <row r="866" spans="2:9" s="66" customFormat="1" ht="15" customHeight="1">
      <c r="B866" s="65"/>
      <c r="D866" s="67"/>
      <c r="E866" s="209"/>
      <c r="F866" s="69"/>
      <c r="G866" s="67"/>
      <c r="H866" s="67"/>
      <c r="I866" s="70"/>
    </row>
    <row r="867" spans="2:9" s="66" customFormat="1" ht="15" customHeight="1">
      <c r="B867" s="65"/>
      <c r="D867" s="67"/>
      <c r="E867" s="209"/>
      <c r="F867" s="69"/>
      <c r="G867" s="67"/>
      <c r="H867" s="67"/>
      <c r="I867" s="70"/>
    </row>
    <row r="868" spans="2:9" s="66" customFormat="1" ht="15" customHeight="1">
      <c r="B868" s="65"/>
      <c r="D868" s="67"/>
      <c r="E868" s="209"/>
      <c r="F868" s="69"/>
      <c r="G868" s="67"/>
      <c r="H868" s="67"/>
      <c r="I868" s="70"/>
    </row>
    <row r="869" spans="2:9" s="66" customFormat="1" ht="15" customHeight="1">
      <c r="B869" s="65"/>
      <c r="D869" s="67"/>
      <c r="E869" s="209"/>
      <c r="F869" s="69"/>
      <c r="G869" s="67"/>
      <c r="H869" s="67"/>
      <c r="I869" s="70"/>
    </row>
    <row r="870" spans="2:9" s="66" customFormat="1" ht="15" customHeight="1">
      <c r="B870" s="65"/>
      <c r="D870" s="67"/>
      <c r="E870" s="209"/>
      <c r="F870" s="69"/>
      <c r="G870" s="67"/>
      <c r="H870" s="67"/>
      <c r="I870" s="70"/>
    </row>
    <row r="871" spans="2:9" s="66" customFormat="1" ht="15" customHeight="1">
      <c r="B871" s="65"/>
      <c r="D871" s="67"/>
      <c r="E871" s="209"/>
      <c r="F871" s="69"/>
      <c r="G871" s="67"/>
      <c r="H871" s="67"/>
      <c r="I871" s="70"/>
    </row>
    <row r="872" spans="2:9" s="66" customFormat="1" ht="15" customHeight="1">
      <c r="B872" s="65"/>
      <c r="D872" s="67"/>
      <c r="E872" s="209"/>
      <c r="F872" s="69"/>
      <c r="G872" s="67"/>
      <c r="H872" s="67"/>
      <c r="I872" s="70"/>
    </row>
    <row r="873" spans="2:9" s="66" customFormat="1" ht="15" customHeight="1">
      <c r="B873" s="65"/>
      <c r="D873" s="67"/>
      <c r="E873" s="209"/>
      <c r="F873" s="69"/>
      <c r="G873" s="67"/>
      <c r="H873" s="67"/>
      <c r="I873" s="70"/>
    </row>
    <row r="874" spans="2:9" s="66" customFormat="1" ht="15" customHeight="1">
      <c r="B874" s="65"/>
      <c r="D874" s="67"/>
      <c r="E874" s="209"/>
      <c r="F874" s="69"/>
      <c r="G874" s="67"/>
      <c r="H874" s="67"/>
      <c r="I874" s="70"/>
    </row>
    <row r="875" spans="2:9" s="66" customFormat="1" ht="15" customHeight="1">
      <c r="B875" s="65"/>
      <c r="D875" s="67"/>
      <c r="E875" s="209"/>
      <c r="F875" s="69"/>
      <c r="G875" s="67"/>
      <c r="H875" s="67"/>
      <c r="I875" s="70"/>
    </row>
    <row r="876" spans="2:9" s="66" customFormat="1" ht="15" customHeight="1">
      <c r="B876" s="65"/>
      <c r="D876" s="67"/>
      <c r="E876" s="209"/>
      <c r="F876" s="69"/>
      <c r="G876" s="67"/>
      <c r="H876" s="67"/>
      <c r="I876" s="70"/>
    </row>
    <row r="877" spans="2:9" s="66" customFormat="1" ht="15" customHeight="1">
      <c r="B877" s="65"/>
      <c r="D877" s="67"/>
      <c r="E877" s="209"/>
      <c r="F877" s="69"/>
      <c r="G877" s="67"/>
      <c r="H877" s="67"/>
      <c r="I877" s="70"/>
    </row>
    <row r="878" spans="2:9" s="66" customFormat="1" ht="15" customHeight="1">
      <c r="B878" s="65"/>
      <c r="D878" s="67"/>
      <c r="E878" s="209"/>
      <c r="F878" s="69"/>
      <c r="G878" s="67"/>
      <c r="H878" s="67"/>
      <c r="I878" s="70"/>
    </row>
    <row r="879" spans="2:9" s="66" customFormat="1" ht="15" customHeight="1">
      <c r="B879" s="65"/>
      <c r="D879" s="67"/>
      <c r="E879" s="209"/>
      <c r="F879" s="69"/>
      <c r="G879" s="67"/>
      <c r="H879" s="67"/>
      <c r="I879" s="70"/>
    </row>
    <row r="880" spans="2:9" s="66" customFormat="1" ht="15" customHeight="1">
      <c r="B880" s="65"/>
      <c r="D880" s="67"/>
      <c r="E880" s="209"/>
      <c r="F880" s="69"/>
      <c r="G880" s="67"/>
      <c r="H880" s="67"/>
      <c r="I880" s="70"/>
    </row>
    <row r="881" spans="2:9" s="66" customFormat="1" ht="15" customHeight="1">
      <c r="B881" s="65"/>
      <c r="D881" s="67"/>
      <c r="E881" s="209"/>
      <c r="F881" s="69"/>
      <c r="G881" s="67"/>
      <c r="H881" s="67"/>
      <c r="I881" s="70"/>
    </row>
    <row r="882" spans="2:9" s="66" customFormat="1" ht="15" customHeight="1">
      <c r="B882" s="65"/>
      <c r="D882" s="67"/>
      <c r="E882" s="209"/>
      <c r="F882" s="69"/>
      <c r="G882" s="67"/>
      <c r="H882" s="67"/>
      <c r="I882" s="70"/>
    </row>
    <row r="883" spans="2:9" s="66" customFormat="1" ht="15" customHeight="1">
      <c r="B883" s="65"/>
      <c r="D883" s="67"/>
      <c r="E883" s="209"/>
      <c r="F883" s="69"/>
      <c r="G883" s="67"/>
      <c r="H883" s="67"/>
      <c r="I883" s="70"/>
    </row>
    <row r="884" spans="2:9" s="66" customFormat="1" ht="15" customHeight="1">
      <c r="B884" s="65"/>
      <c r="D884" s="67"/>
      <c r="E884" s="209"/>
      <c r="F884" s="69"/>
      <c r="G884" s="67"/>
      <c r="H884" s="67"/>
      <c r="I884" s="70"/>
    </row>
    <row r="885" spans="2:9" s="66" customFormat="1" ht="15" customHeight="1">
      <c r="B885" s="65"/>
      <c r="D885" s="67"/>
      <c r="E885" s="209"/>
      <c r="F885" s="69"/>
      <c r="G885" s="67"/>
      <c r="H885" s="67"/>
      <c r="I885" s="70"/>
    </row>
    <row r="886" spans="2:9" s="66" customFormat="1" ht="15" customHeight="1">
      <c r="B886" s="65"/>
      <c r="D886" s="67"/>
      <c r="E886" s="209"/>
      <c r="F886" s="69"/>
      <c r="G886" s="67"/>
      <c r="H886" s="67"/>
      <c r="I886" s="70"/>
    </row>
    <row r="887" spans="2:9" s="66" customFormat="1" ht="15" customHeight="1">
      <c r="B887" s="65"/>
      <c r="D887" s="67"/>
      <c r="E887" s="209"/>
      <c r="F887" s="69"/>
      <c r="G887" s="67"/>
      <c r="H887" s="67"/>
      <c r="I887" s="70"/>
    </row>
    <row r="888" spans="2:9" s="66" customFormat="1" ht="15" customHeight="1">
      <c r="B888" s="65"/>
      <c r="D888" s="67"/>
      <c r="E888" s="209"/>
      <c r="F888" s="69"/>
      <c r="G888" s="67"/>
      <c r="H888" s="67"/>
      <c r="I888" s="70"/>
    </row>
    <row r="889" spans="2:9" s="66" customFormat="1" ht="15" customHeight="1">
      <c r="B889" s="65"/>
      <c r="D889" s="67"/>
      <c r="E889" s="209"/>
      <c r="F889" s="69"/>
      <c r="G889" s="67"/>
      <c r="H889" s="67"/>
      <c r="I889" s="70"/>
    </row>
    <row r="890" spans="2:9" s="66" customFormat="1" ht="15" customHeight="1">
      <c r="B890" s="65"/>
      <c r="D890" s="67"/>
      <c r="E890" s="209"/>
      <c r="F890" s="69"/>
      <c r="G890" s="67"/>
      <c r="H890" s="67"/>
      <c r="I890" s="70"/>
    </row>
    <row r="891" spans="2:9" s="66" customFormat="1" ht="15" customHeight="1">
      <c r="B891" s="65"/>
      <c r="D891" s="67"/>
      <c r="E891" s="209"/>
      <c r="F891" s="69"/>
      <c r="G891" s="67"/>
      <c r="H891" s="67"/>
      <c r="I891" s="70"/>
    </row>
    <row r="892" spans="2:9" s="66" customFormat="1" ht="15" customHeight="1">
      <c r="B892" s="65"/>
      <c r="D892" s="67"/>
      <c r="E892" s="209"/>
      <c r="F892" s="69"/>
      <c r="G892" s="67"/>
      <c r="H892" s="67"/>
      <c r="I892" s="70"/>
    </row>
    <row r="893" spans="2:9" s="66" customFormat="1" ht="15" customHeight="1">
      <c r="B893" s="65"/>
      <c r="D893" s="67"/>
      <c r="E893" s="209"/>
      <c r="F893" s="69"/>
      <c r="G893" s="67"/>
      <c r="H893" s="67"/>
      <c r="I893" s="70"/>
    </row>
    <row r="894" spans="2:9" s="66" customFormat="1" ht="15" customHeight="1">
      <c r="B894" s="65"/>
      <c r="D894" s="67"/>
      <c r="E894" s="209"/>
      <c r="F894" s="69"/>
      <c r="G894" s="67"/>
      <c r="H894" s="67"/>
      <c r="I894" s="70"/>
    </row>
    <row r="895" spans="2:9" s="66" customFormat="1" ht="15" customHeight="1">
      <c r="B895" s="65"/>
      <c r="D895" s="67"/>
      <c r="E895" s="209"/>
      <c r="F895" s="69"/>
      <c r="G895" s="67"/>
      <c r="H895" s="67"/>
      <c r="I895" s="70"/>
    </row>
    <row r="896" spans="2:9" s="66" customFormat="1" ht="15" customHeight="1">
      <c r="B896" s="65"/>
      <c r="D896" s="67"/>
      <c r="E896" s="209"/>
      <c r="F896" s="69"/>
      <c r="G896" s="67"/>
      <c r="H896" s="67"/>
      <c r="I896" s="70"/>
    </row>
  </sheetData>
  <mergeCells count="2">
    <mergeCell ref="B6:H6"/>
    <mergeCell ref="B8:F8"/>
  </mergeCells>
  <printOptions horizontalCentered="1"/>
  <pageMargins left="0" right="0.5" top="0.5" bottom="1" header="0.5" footer="0.5"/>
  <pageSetup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37"/>
  <sheetViews>
    <sheetView showGridLines="0" view="pageBreakPreview" zoomScale="85" zoomScaleNormal="100" zoomScaleSheetLayoutView="85" workbookViewId="0">
      <selection activeCell="B23" sqref="B23"/>
    </sheetView>
  </sheetViews>
  <sheetFormatPr defaultColWidth="9.140625" defaultRowHeight="13.9"/>
  <cols>
    <col min="1" max="1" width="1.140625" style="19" customWidth="1"/>
    <col min="2" max="2" width="9.140625" style="20"/>
    <col min="3" max="3" width="36.140625" style="19" customWidth="1"/>
    <col min="4" max="4" width="10.7109375" style="19" customWidth="1"/>
    <col min="5" max="5" width="10.7109375" style="21" customWidth="1"/>
    <col min="6" max="6" width="7.28515625" style="22" customWidth="1"/>
    <col min="7" max="7" width="10.7109375" style="23" customWidth="1"/>
    <col min="8" max="8" width="10.7109375" style="21" customWidth="1"/>
    <col min="9" max="9" width="9.140625" style="24"/>
    <col min="10" max="16384" width="9.140625" style="19"/>
  </cols>
  <sheetData>
    <row r="1" spans="2:9" s="2" customFormat="1" ht="15" customHeight="1">
      <c r="B1" s="179" t="s">
        <v>0</v>
      </c>
      <c r="E1" s="3"/>
      <c r="F1" s="4"/>
      <c r="G1" s="5"/>
      <c r="H1" s="3"/>
      <c r="I1" s="6"/>
    </row>
    <row r="2" spans="2:9" s="7" customFormat="1" ht="15" customHeight="1">
      <c r="E2" s="8"/>
      <c r="F2" s="9"/>
      <c r="G2" s="10"/>
      <c r="H2" s="11"/>
      <c r="I2" s="12"/>
    </row>
    <row r="3" spans="2:9" s="7" customFormat="1" ht="15" customHeight="1">
      <c r="B3" s="13"/>
      <c r="E3" s="8"/>
      <c r="F3" s="9"/>
      <c r="G3" s="10"/>
      <c r="H3" s="11"/>
      <c r="I3" s="12"/>
    </row>
    <row r="4" spans="2:9" s="7" customFormat="1" ht="15" customHeight="1">
      <c r="B4" s="13"/>
      <c r="E4" s="8"/>
      <c r="F4" s="9"/>
      <c r="G4" s="10"/>
      <c r="H4" s="11"/>
      <c r="I4" s="12"/>
    </row>
    <row r="5" spans="2:9" s="15" customFormat="1" ht="18" customHeight="1">
      <c r="B5" s="14"/>
      <c r="E5" s="16"/>
      <c r="F5" s="17"/>
      <c r="G5" s="10"/>
      <c r="H5" s="11"/>
      <c r="I5" s="18"/>
    </row>
    <row r="6" spans="2:9" s="15" customFormat="1" ht="18" customHeight="1">
      <c r="B6" s="14"/>
      <c r="E6" s="16"/>
      <c r="F6" s="17"/>
      <c r="G6" s="10"/>
      <c r="H6" s="11"/>
      <c r="I6" s="18"/>
    </row>
    <row r="7" spans="2:9" s="15" customFormat="1" ht="18" customHeight="1">
      <c r="B7" s="14"/>
      <c r="E7" s="16"/>
      <c r="F7" s="17"/>
      <c r="G7" s="10"/>
      <c r="H7" s="16"/>
      <c r="I7" s="18"/>
    </row>
    <row r="8" spans="2:9" s="15" customFormat="1" ht="18" customHeight="1">
      <c r="B8" s="14"/>
      <c r="E8" s="16"/>
      <c r="F8" s="17"/>
      <c r="G8" s="10"/>
      <c r="H8" s="16"/>
      <c r="I8" s="18"/>
    </row>
    <row r="9" spans="2:9" s="15" customFormat="1" ht="18" customHeight="1">
      <c r="B9" s="14"/>
      <c r="E9" s="16"/>
      <c r="F9" s="17"/>
      <c r="G9" s="10"/>
      <c r="H9" s="16"/>
      <c r="I9" s="18"/>
    </row>
    <row r="10" spans="2:9" s="15" customFormat="1" ht="18" customHeight="1">
      <c r="B10" s="14"/>
      <c r="E10" s="16"/>
      <c r="F10" s="17"/>
      <c r="G10" s="10"/>
      <c r="H10" s="16"/>
      <c r="I10" s="18"/>
    </row>
    <row r="11" spans="2:9" s="15" customFormat="1" ht="18" customHeight="1">
      <c r="B11" s="14"/>
      <c r="E11" s="16"/>
      <c r="F11" s="17"/>
      <c r="G11" s="10"/>
      <c r="H11" s="16"/>
      <c r="I11" s="18"/>
    </row>
    <row r="12" spans="2:9" s="15" customFormat="1" ht="18" customHeight="1">
      <c r="B12" s="14"/>
      <c r="E12" s="16"/>
      <c r="F12" s="17"/>
      <c r="G12" s="10"/>
      <c r="H12" s="16"/>
      <c r="I12" s="18"/>
    </row>
    <row r="13" spans="2:9" s="15" customFormat="1" ht="18" customHeight="1">
      <c r="B13" s="14"/>
      <c r="E13" s="16"/>
      <c r="F13" s="17"/>
      <c r="G13" s="10"/>
      <c r="H13" s="16"/>
      <c r="I13" s="18"/>
    </row>
    <row r="14" spans="2:9" s="15" customFormat="1" ht="18" customHeight="1">
      <c r="B14" s="14"/>
      <c r="E14" s="16"/>
      <c r="F14" s="17"/>
      <c r="G14" s="10"/>
      <c r="H14" s="16"/>
      <c r="I14" s="18"/>
    </row>
    <row r="15" spans="2:9" s="15" customFormat="1" ht="18" customHeight="1">
      <c r="B15" s="14"/>
      <c r="E15" s="16"/>
      <c r="F15" s="17"/>
      <c r="G15" s="10"/>
      <c r="H15" s="16"/>
      <c r="I15" s="18"/>
    </row>
    <row r="16" spans="2:9" s="15" customFormat="1" ht="18" customHeight="1">
      <c r="B16" s="14"/>
      <c r="E16" s="16"/>
      <c r="F16" s="17"/>
      <c r="G16" s="10"/>
      <c r="H16" s="16"/>
      <c r="I16" s="18"/>
    </row>
    <row r="17" spans="2:9" s="15" customFormat="1" ht="18" customHeight="1">
      <c r="B17" s="14"/>
      <c r="E17" s="16"/>
      <c r="F17" s="17"/>
      <c r="G17" s="10"/>
      <c r="H17" s="16"/>
      <c r="I17" s="18"/>
    </row>
    <row r="18" spans="2:9" s="15" customFormat="1" ht="18" customHeight="1">
      <c r="B18" s="14"/>
      <c r="D18" s="29"/>
      <c r="E18" s="16"/>
      <c r="F18" s="17"/>
      <c r="G18" s="10"/>
      <c r="H18" s="16"/>
      <c r="I18" s="18"/>
    </row>
    <row r="19" spans="2:9" s="15" customFormat="1" ht="18" customHeight="1">
      <c r="B19" s="14"/>
      <c r="E19" s="16"/>
      <c r="F19" s="17"/>
      <c r="G19" s="10"/>
      <c r="H19" s="16"/>
      <c r="I19" s="18"/>
    </row>
    <row r="20" spans="2:9" s="15" customFormat="1" ht="15" customHeight="1">
      <c r="B20" s="14"/>
      <c r="E20" s="16"/>
      <c r="F20" s="17"/>
      <c r="G20" s="10"/>
      <c r="H20" s="16"/>
      <c r="I20" s="18"/>
    </row>
    <row r="21" spans="2:9" s="15" customFormat="1" ht="15" customHeight="1">
      <c r="B21" s="14"/>
      <c r="E21" s="16"/>
      <c r="F21" s="17"/>
      <c r="G21" s="10"/>
      <c r="H21" s="16"/>
      <c r="I21" s="18"/>
    </row>
    <row r="22" spans="2:9" s="15" customFormat="1" ht="15" customHeight="1">
      <c r="B22" s="14"/>
      <c r="E22" s="16"/>
      <c r="F22" s="17"/>
      <c r="G22" s="10"/>
      <c r="I22" s="18"/>
    </row>
    <row r="23" spans="2:9" s="15" customFormat="1" ht="15" customHeight="1">
      <c r="B23" s="14"/>
      <c r="E23" s="16"/>
      <c r="F23" s="17"/>
      <c r="G23" s="10"/>
      <c r="H23" s="16"/>
      <c r="I23" s="18"/>
    </row>
    <row r="24" spans="2:9" s="15" customFormat="1" ht="15" customHeight="1">
      <c r="B24" s="14"/>
      <c r="E24" s="16"/>
      <c r="F24" s="17"/>
      <c r="G24" s="10"/>
      <c r="H24" s="16"/>
      <c r="I24" s="18"/>
    </row>
    <row r="25" spans="2:9" s="15" customFormat="1" ht="15" customHeight="1">
      <c r="B25" s="14"/>
      <c r="E25" s="16"/>
      <c r="F25" s="17"/>
      <c r="G25" s="10"/>
      <c r="H25" s="16"/>
      <c r="I25" s="18"/>
    </row>
    <row r="26" spans="2:9" s="15" customFormat="1" ht="15" customHeight="1">
      <c r="B26" s="14"/>
      <c r="E26" s="16"/>
      <c r="F26" s="17"/>
      <c r="G26" s="10"/>
      <c r="H26" s="16"/>
      <c r="I26" s="18"/>
    </row>
    <row r="27" spans="2:9" s="15" customFormat="1" ht="15" customHeight="1">
      <c r="B27" s="14"/>
      <c r="E27" s="16"/>
      <c r="F27" s="17"/>
      <c r="G27" s="10"/>
      <c r="H27" s="16"/>
      <c r="I27" s="18"/>
    </row>
    <row r="28" spans="2:9" s="15" customFormat="1" ht="15" customHeight="1">
      <c r="B28" s="14"/>
      <c r="E28" s="16"/>
      <c r="F28" s="17"/>
      <c r="G28" s="10"/>
      <c r="H28" s="16"/>
      <c r="I28" s="18"/>
    </row>
    <row r="29" spans="2:9" s="15" customFormat="1" ht="15" customHeight="1">
      <c r="B29" s="14"/>
      <c r="E29" s="16"/>
      <c r="F29" s="17"/>
      <c r="G29" s="10"/>
      <c r="H29" s="16"/>
      <c r="I29" s="18"/>
    </row>
    <row r="30" spans="2:9" s="15" customFormat="1" ht="15" customHeight="1">
      <c r="B30" s="14"/>
      <c r="E30" s="16"/>
      <c r="F30" s="17"/>
      <c r="G30" s="10"/>
      <c r="H30" s="16"/>
      <c r="I30" s="18"/>
    </row>
    <row r="31" spans="2:9" s="15" customFormat="1" ht="15" customHeight="1">
      <c r="B31" s="14"/>
      <c r="E31" s="16"/>
      <c r="F31" s="17"/>
      <c r="G31" s="10"/>
      <c r="H31" s="16"/>
      <c r="I31" s="18"/>
    </row>
    <row r="32" spans="2:9" s="15" customFormat="1" ht="15" customHeight="1">
      <c r="B32" s="14"/>
      <c r="E32" s="16"/>
      <c r="F32" s="17"/>
      <c r="G32" s="10"/>
      <c r="H32" s="16"/>
      <c r="I32" s="18"/>
    </row>
    <row r="33" spans="1:9" s="15" customFormat="1" ht="15" customHeight="1">
      <c r="B33" s="14"/>
      <c r="E33" s="16"/>
      <c r="F33" s="17"/>
      <c r="G33" s="10"/>
      <c r="H33" s="16"/>
      <c r="I33" s="18"/>
    </row>
    <row r="34" spans="1:9" s="15" customFormat="1" ht="15" customHeight="1">
      <c r="B34" s="14"/>
      <c r="E34" s="16"/>
      <c r="F34" s="17"/>
      <c r="G34" s="10"/>
      <c r="H34" s="16"/>
      <c r="I34" s="18"/>
    </row>
    <row r="35" spans="1:9" s="15" customFormat="1" ht="24.95" customHeight="1">
      <c r="A35" s="400"/>
      <c r="B35" s="401"/>
      <c r="C35" s="400"/>
      <c r="D35" s="400"/>
      <c r="E35" s="402"/>
      <c r="F35" s="403"/>
      <c r="G35" s="404"/>
      <c r="H35" s="405" t="s">
        <v>424</v>
      </c>
      <c r="I35" s="18"/>
    </row>
    <row r="36" spans="1:9" s="15" customFormat="1" ht="15" customHeight="1">
      <c r="B36" s="14"/>
      <c r="E36" s="16"/>
      <c r="F36" s="17"/>
      <c r="G36" s="10"/>
      <c r="H36" s="16"/>
      <c r="I36" s="18"/>
    </row>
    <row r="37" spans="1:9" s="15" customFormat="1" ht="15" customHeight="1">
      <c r="B37" s="14"/>
      <c r="E37" s="16"/>
      <c r="F37" s="17"/>
      <c r="G37" s="10"/>
      <c r="H37" s="16"/>
      <c r="I37" s="18"/>
    </row>
    <row r="38" spans="1:9" s="15" customFormat="1" ht="15" customHeight="1">
      <c r="B38" s="14"/>
      <c r="E38" s="16"/>
      <c r="F38" s="17"/>
      <c r="G38" s="10"/>
      <c r="H38" s="16"/>
      <c r="I38" s="18"/>
    </row>
    <row r="39" spans="1:9" s="15" customFormat="1" ht="15" customHeight="1">
      <c r="B39" s="14"/>
      <c r="E39" s="16"/>
      <c r="F39" s="17"/>
      <c r="G39" s="10"/>
      <c r="H39" s="16"/>
      <c r="I39" s="18"/>
    </row>
    <row r="40" spans="1:9" s="15" customFormat="1" ht="15" customHeight="1">
      <c r="B40" s="14"/>
      <c r="E40" s="16"/>
      <c r="F40" s="17"/>
      <c r="G40" s="10"/>
      <c r="H40" s="16"/>
      <c r="I40" s="18"/>
    </row>
    <row r="41" spans="1:9" s="15" customFormat="1" ht="15" customHeight="1">
      <c r="B41" s="14"/>
      <c r="E41" s="16"/>
      <c r="F41" s="17"/>
      <c r="G41" s="10"/>
      <c r="H41" s="16"/>
      <c r="I41" s="18"/>
    </row>
    <row r="42" spans="1:9" s="15" customFormat="1" ht="15" customHeight="1">
      <c r="B42" s="14"/>
      <c r="E42" s="16"/>
      <c r="F42" s="17"/>
      <c r="G42" s="10"/>
      <c r="H42" s="16"/>
      <c r="I42" s="18"/>
    </row>
    <row r="43" spans="1:9" s="15" customFormat="1" ht="15" customHeight="1">
      <c r="B43" s="14"/>
      <c r="E43" s="16"/>
      <c r="F43" s="17"/>
      <c r="G43" s="10"/>
      <c r="H43" s="16"/>
      <c r="I43" s="18"/>
    </row>
    <row r="44" spans="1:9" s="15" customFormat="1" ht="15" customHeight="1">
      <c r="B44" s="14"/>
      <c r="E44" s="16"/>
      <c r="F44" s="17"/>
      <c r="G44" s="10"/>
      <c r="H44" s="16"/>
      <c r="I44" s="18"/>
    </row>
    <row r="45" spans="1:9" s="15" customFormat="1" ht="15" customHeight="1">
      <c r="B45" s="14"/>
      <c r="E45" s="16"/>
      <c r="F45" s="17"/>
      <c r="G45" s="10"/>
      <c r="H45" s="16"/>
      <c r="I45" s="18"/>
    </row>
    <row r="46" spans="1:9" s="15" customFormat="1" ht="15" customHeight="1">
      <c r="B46" s="14"/>
      <c r="E46" s="16"/>
      <c r="F46" s="17"/>
      <c r="G46" s="10"/>
      <c r="H46" s="16"/>
      <c r="I46" s="18"/>
    </row>
    <row r="47" spans="1:9" s="15" customFormat="1" ht="15" customHeight="1">
      <c r="B47" s="14"/>
      <c r="E47" s="16"/>
      <c r="F47" s="17"/>
      <c r="G47" s="10"/>
      <c r="H47" s="16"/>
      <c r="I47" s="18"/>
    </row>
    <row r="48" spans="1:9" s="15" customFormat="1" ht="15" customHeight="1">
      <c r="B48" s="14"/>
      <c r="E48" s="16"/>
      <c r="F48" s="17"/>
      <c r="G48" s="10"/>
      <c r="H48" s="16"/>
      <c r="I48" s="18"/>
    </row>
    <row r="49" spans="2:9" s="15" customFormat="1" ht="15" customHeight="1">
      <c r="B49" s="14"/>
      <c r="E49" s="16"/>
      <c r="F49" s="17"/>
      <c r="G49" s="10"/>
      <c r="H49" s="16"/>
      <c r="I49" s="18"/>
    </row>
    <row r="50" spans="2:9" s="15" customFormat="1" ht="15" customHeight="1">
      <c r="B50" s="14"/>
      <c r="E50" s="16"/>
      <c r="F50" s="17"/>
      <c r="G50" s="10"/>
      <c r="H50" s="16"/>
      <c r="I50" s="18"/>
    </row>
    <row r="51" spans="2:9" s="15" customFormat="1" ht="15" customHeight="1">
      <c r="B51" s="14"/>
      <c r="E51" s="16"/>
      <c r="F51" s="17"/>
      <c r="G51" s="10"/>
      <c r="H51" s="16"/>
      <c r="I51" s="18"/>
    </row>
    <row r="52" spans="2:9" s="15" customFormat="1" ht="15" customHeight="1">
      <c r="B52" s="14"/>
      <c r="E52" s="16"/>
      <c r="F52" s="17"/>
      <c r="G52" s="10"/>
      <c r="H52" s="16"/>
      <c r="I52" s="18"/>
    </row>
    <row r="53" spans="2:9" s="15" customFormat="1" ht="15" customHeight="1">
      <c r="B53" s="14"/>
      <c r="E53" s="16"/>
      <c r="F53" s="17"/>
      <c r="G53" s="10"/>
      <c r="H53" s="16"/>
      <c r="I53" s="18"/>
    </row>
    <row r="54" spans="2:9" s="15" customFormat="1" ht="15" customHeight="1">
      <c r="B54" s="14"/>
      <c r="E54" s="16"/>
      <c r="F54" s="17"/>
      <c r="G54" s="10"/>
      <c r="H54" s="16"/>
      <c r="I54" s="18"/>
    </row>
    <row r="55" spans="2:9" s="15" customFormat="1" ht="15" customHeight="1">
      <c r="B55" s="14"/>
      <c r="E55" s="16"/>
      <c r="F55" s="17"/>
      <c r="G55" s="10"/>
      <c r="H55" s="16"/>
      <c r="I55" s="18"/>
    </row>
    <row r="56" spans="2:9" s="15" customFormat="1" ht="15" customHeight="1">
      <c r="B56" s="14"/>
      <c r="E56" s="16"/>
      <c r="F56" s="17"/>
      <c r="G56" s="10"/>
      <c r="H56" s="16"/>
      <c r="I56" s="18"/>
    </row>
    <row r="57" spans="2:9" s="15" customFormat="1" ht="15" customHeight="1">
      <c r="B57" s="14"/>
      <c r="E57" s="16"/>
      <c r="F57" s="17"/>
      <c r="G57" s="10"/>
      <c r="H57" s="16"/>
      <c r="I57" s="18"/>
    </row>
    <row r="58" spans="2:9" s="15" customFormat="1" ht="15" customHeight="1">
      <c r="B58" s="14"/>
      <c r="E58" s="16"/>
      <c r="F58" s="17"/>
      <c r="G58" s="10"/>
      <c r="H58" s="16"/>
      <c r="I58" s="18"/>
    </row>
    <row r="59" spans="2:9" s="15" customFormat="1" ht="15" customHeight="1">
      <c r="B59" s="14"/>
      <c r="E59" s="16"/>
      <c r="F59" s="17"/>
      <c r="G59" s="10"/>
      <c r="H59" s="16"/>
      <c r="I59" s="18"/>
    </row>
    <row r="60" spans="2:9" s="15" customFormat="1" ht="15" customHeight="1">
      <c r="B60" s="14"/>
      <c r="E60" s="16"/>
      <c r="F60" s="17"/>
      <c r="G60" s="10"/>
      <c r="H60" s="16"/>
      <c r="I60" s="18"/>
    </row>
    <row r="61" spans="2:9" s="15" customFormat="1" ht="15" customHeight="1">
      <c r="B61" s="14"/>
      <c r="E61" s="16"/>
      <c r="F61" s="17"/>
      <c r="G61" s="10"/>
      <c r="H61" s="16"/>
      <c r="I61" s="18"/>
    </row>
    <row r="62" spans="2:9" s="15" customFormat="1" ht="15" customHeight="1">
      <c r="B62" s="14"/>
      <c r="E62" s="16"/>
      <c r="F62" s="17"/>
      <c r="G62" s="10"/>
      <c r="H62" s="16"/>
      <c r="I62" s="18"/>
    </row>
    <row r="63" spans="2:9" s="15" customFormat="1" ht="15" customHeight="1">
      <c r="B63" s="14"/>
      <c r="E63" s="16"/>
      <c r="F63" s="17"/>
      <c r="G63" s="10"/>
      <c r="H63" s="16"/>
      <c r="I63" s="18"/>
    </row>
    <row r="64" spans="2:9" s="15" customFormat="1" ht="15" customHeight="1">
      <c r="B64" s="14"/>
      <c r="E64" s="16"/>
      <c r="F64" s="17"/>
      <c r="G64" s="10"/>
      <c r="H64" s="16"/>
      <c r="I64" s="18"/>
    </row>
    <row r="65" spans="2:9" s="15" customFormat="1" ht="15" customHeight="1">
      <c r="B65" s="14"/>
      <c r="E65" s="16"/>
      <c r="F65" s="17"/>
      <c r="G65" s="10"/>
      <c r="H65" s="16"/>
      <c r="I65" s="18"/>
    </row>
    <row r="66" spans="2:9" s="15" customFormat="1" ht="15" customHeight="1">
      <c r="B66" s="14"/>
      <c r="E66" s="16"/>
      <c r="F66" s="17"/>
      <c r="G66" s="10"/>
      <c r="H66" s="16"/>
      <c r="I66" s="18"/>
    </row>
    <row r="67" spans="2:9" s="15" customFormat="1" ht="15" customHeight="1">
      <c r="B67" s="14"/>
      <c r="E67" s="16"/>
      <c r="F67" s="17"/>
      <c r="G67" s="10"/>
      <c r="H67" s="16"/>
      <c r="I67" s="18"/>
    </row>
    <row r="68" spans="2:9" s="15" customFormat="1" ht="15" customHeight="1">
      <c r="B68" s="14"/>
      <c r="E68" s="16"/>
      <c r="F68" s="17"/>
      <c r="G68" s="10"/>
      <c r="H68" s="16"/>
      <c r="I68" s="18"/>
    </row>
    <row r="69" spans="2:9" s="15" customFormat="1" ht="15" customHeight="1">
      <c r="B69" s="14"/>
      <c r="E69" s="16"/>
      <c r="F69" s="17"/>
      <c r="G69" s="10"/>
      <c r="H69" s="16"/>
      <c r="I69" s="18"/>
    </row>
    <row r="70" spans="2:9" s="15" customFormat="1" ht="15" customHeight="1">
      <c r="B70" s="14"/>
      <c r="E70" s="16"/>
      <c r="F70" s="17"/>
      <c r="G70" s="10"/>
      <c r="H70" s="16"/>
      <c r="I70" s="18"/>
    </row>
    <row r="71" spans="2:9" s="15" customFormat="1" ht="15" customHeight="1">
      <c r="B71" s="14"/>
      <c r="E71" s="16"/>
      <c r="F71" s="17"/>
      <c r="G71" s="10"/>
      <c r="H71" s="16"/>
      <c r="I71" s="18"/>
    </row>
    <row r="72" spans="2:9" s="15" customFormat="1" ht="15" customHeight="1">
      <c r="B72" s="14"/>
      <c r="E72" s="16"/>
      <c r="F72" s="17"/>
      <c r="G72" s="10"/>
      <c r="H72" s="16"/>
      <c r="I72" s="18"/>
    </row>
    <row r="73" spans="2:9" s="15" customFormat="1" ht="15" customHeight="1">
      <c r="B73" s="14"/>
      <c r="E73" s="16"/>
      <c r="F73" s="17"/>
      <c r="G73" s="10"/>
      <c r="H73" s="16"/>
      <c r="I73" s="18"/>
    </row>
    <row r="74" spans="2:9" s="15" customFormat="1" ht="15" customHeight="1">
      <c r="B74" s="14"/>
      <c r="E74" s="16"/>
      <c r="F74" s="17"/>
      <c r="G74" s="10"/>
      <c r="H74" s="16"/>
      <c r="I74" s="18"/>
    </row>
    <row r="75" spans="2:9" s="15" customFormat="1" ht="15" customHeight="1">
      <c r="B75" s="14"/>
      <c r="E75" s="16"/>
      <c r="F75" s="17"/>
      <c r="G75" s="10"/>
      <c r="H75" s="16"/>
      <c r="I75" s="18"/>
    </row>
    <row r="76" spans="2:9" s="15" customFormat="1" ht="15" customHeight="1">
      <c r="B76" s="14"/>
      <c r="E76" s="16"/>
      <c r="F76" s="17"/>
      <c r="G76" s="10"/>
      <c r="H76" s="16"/>
      <c r="I76" s="18"/>
    </row>
    <row r="77" spans="2:9" s="15" customFormat="1" ht="15" customHeight="1">
      <c r="B77" s="14"/>
      <c r="E77" s="16"/>
      <c r="F77" s="17"/>
      <c r="G77" s="10"/>
      <c r="H77" s="16"/>
      <c r="I77" s="18"/>
    </row>
    <row r="78" spans="2:9" s="15" customFormat="1" ht="15" customHeight="1">
      <c r="B78" s="14"/>
      <c r="E78" s="16"/>
      <c r="F78" s="17"/>
      <c r="G78" s="10"/>
      <c r="H78" s="16"/>
      <c r="I78" s="18"/>
    </row>
    <row r="79" spans="2:9" s="15" customFormat="1" ht="15" customHeight="1">
      <c r="B79" s="14"/>
      <c r="E79" s="16"/>
      <c r="F79" s="17"/>
      <c r="G79" s="10"/>
      <c r="H79" s="16"/>
      <c r="I79" s="18"/>
    </row>
    <row r="80" spans="2:9" s="15" customFormat="1" ht="15" customHeight="1">
      <c r="B80" s="14"/>
      <c r="E80" s="16"/>
      <c r="F80" s="17"/>
      <c r="G80" s="10"/>
      <c r="H80" s="16"/>
      <c r="I80" s="18"/>
    </row>
    <row r="81" spans="2:9" s="15" customFormat="1" ht="15" customHeight="1">
      <c r="B81" s="14"/>
      <c r="E81" s="16"/>
      <c r="F81" s="17"/>
      <c r="G81" s="10"/>
      <c r="H81" s="16"/>
      <c r="I81" s="18"/>
    </row>
    <row r="82" spans="2:9" s="15" customFormat="1" ht="15" customHeight="1">
      <c r="B82" s="14"/>
      <c r="E82" s="16"/>
      <c r="F82" s="17"/>
      <c r="G82" s="10"/>
      <c r="H82" s="16"/>
      <c r="I82" s="18"/>
    </row>
    <row r="83" spans="2:9" s="15" customFormat="1" ht="15" customHeight="1">
      <c r="B83" s="14"/>
      <c r="E83" s="16"/>
      <c r="F83" s="17"/>
      <c r="G83" s="10"/>
      <c r="H83" s="16"/>
      <c r="I83" s="18"/>
    </row>
    <row r="84" spans="2:9" s="15" customFormat="1" ht="15" customHeight="1">
      <c r="B84" s="14"/>
      <c r="E84" s="16"/>
      <c r="F84" s="17"/>
      <c r="G84" s="10"/>
      <c r="H84" s="16"/>
      <c r="I84" s="18"/>
    </row>
    <row r="85" spans="2:9" s="15" customFormat="1" ht="15" customHeight="1">
      <c r="B85" s="14"/>
      <c r="E85" s="16"/>
      <c r="F85" s="17"/>
      <c r="G85" s="10"/>
      <c r="H85" s="16"/>
      <c r="I85" s="18"/>
    </row>
    <row r="86" spans="2:9" s="15" customFormat="1" ht="15" customHeight="1">
      <c r="B86" s="14"/>
      <c r="E86" s="16"/>
      <c r="F86" s="17"/>
      <c r="G86" s="10"/>
      <c r="H86" s="16"/>
      <c r="I86" s="18"/>
    </row>
    <row r="87" spans="2:9" s="15" customFormat="1" ht="15" customHeight="1">
      <c r="B87" s="14"/>
      <c r="E87" s="16"/>
      <c r="F87" s="17"/>
      <c r="G87" s="10"/>
      <c r="H87" s="16"/>
      <c r="I87" s="18"/>
    </row>
    <row r="88" spans="2:9" s="15" customFormat="1" ht="15" customHeight="1">
      <c r="B88" s="14"/>
      <c r="E88" s="16"/>
      <c r="F88" s="17"/>
      <c r="G88" s="10"/>
      <c r="H88" s="16"/>
      <c r="I88" s="18"/>
    </row>
    <row r="89" spans="2:9" s="15" customFormat="1" ht="15" customHeight="1">
      <c r="B89" s="14"/>
      <c r="E89" s="16"/>
      <c r="F89" s="17"/>
      <c r="G89" s="10"/>
      <c r="H89" s="16"/>
      <c r="I89" s="18"/>
    </row>
    <row r="90" spans="2:9" s="15" customFormat="1" ht="15" customHeight="1">
      <c r="B90" s="14"/>
      <c r="E90" s="16"/>
      <c r="F90" s="17"/>
      <c r="G90" s="10"/>
      <c r="H90" s="16"/>
      <c r="I90" s="18"/>
    </row>
    <row r="91" spans="2:9" s="15" customFormat="1" ht="15" customHeight="1">
      <c r="B91" s="14"/>
      <c r="E91" s="16"/>
      <c r="F91" s="17"/>
      <c r="G91" s="10"/>
      <c r="H91" s="16"/>
      <c r="I91" s="18"/>
    </row>
    <row r="92" spans="2:9" s="15" customFormat="1" ht="15" customHeight="1">
      <c r="B92" s="14"/>
      <c r="E92" s="16"/>
      <c r="F92" s="17"/>
      <c r="G92" s="10"/>
      <c r="H92" s="16"/>
      <c r="I92" s="18"/>
    </row>
    <row r="93" spans="2:9" s="15" customFormat="1" ht="15" customHeight="1">
      <c r="B93" s="14"/>
      <c r="E93" s="16"/>
      <c r="F93" s="17"/>
      <c r="G93" s="10"/>
      <c r="H93" s="16"/>
      <c r="I93" s="18"/>
    </row>
    <row r="94" spans="2:9" s="15" customFormat="1" ht="15" customHeight="1">
      <c r="B94" s="14"/>
      <c r="E94" s="16"/>
      <c r="F94" s="17"/>
      <c r="G94" s="10"/>
      <c r="H94" s="16"/>
      <c r="I94" s="18"/>
    </row>
    <row r="95" spans="2:9" s="15" customFormat="1" ht="15" customHeight="1">
      <c r="B95" s="14"/>
      <c r="E95" s="16"/>
      <c r="F95" s="17"/>
      <c r="G95" s="10"/>
      <c r="H95" s="16"/>
      <c r="I95" s="18"/>
    </row>
    <row r="96" spans="2:9" s="15" customFormat="1" ht="15" customHeight="1">
      <c r="B96" s="14"/>
      <c r="E96" s="16"/>
      <c r="F96" s="17"/>
      <c r="G96" s="10"/>
      <c r="H96" s="16"/>
      <c r="I96" s="18"/>
    </row>
    <row r="97" spans="2:9" s="15" customFormat="1" ht="15" customHeight="1">
      <c r="B97" s="14"/>
      <c r="E97" s="16"/>
      <c r="F97" s="17"/>
      <c r="G97" s="10"/>
      <c r="H97" s="16"/>
      <c r="I97" s="18"/>
    </row>
    <row r="98" spans="2:9" s="15" customFormat="1" ht="15" customHeight="1">
      <c r="B98" s="14"/>
      <c r="E98" s="16"/>
      <c r="F98" s="17"/>
      <c r="G98" s="10"/>
      <c r="H98" s="16"/>
      <c r="I98" s="18"/>
    </row>
    <row r="99" spans="2:9" s="15" customFormat="1" ht="15" customHeight="1">
      <c r="B99" s="14"/>
      <c r="E99" s="16"/>
      <c r="F99" s="17"/>
      <c r="G99" s="10"/>
      <c r="H99" s="16"/>
      <c r="I99" s="18"/>
    </row>
    <row r="100" spans="2:9" s="15" customFormat="1" ht="15" customHeight="1">
      <c r="B100" s="14"/>
      <c r="E100" s="16"/>
      <c r="F100" s="17"/>
      <c r="G100" s="10"/>
      <c r="H100" s="16"/>
      <c r="I100" s="18"/>
    </row>
    <row r="101" spans="2:9" s="15" customFormat="1" ht="15" customHeight="1">
      <c r="B101" s="14"/>
      <c r="E101" s="16"/>
      <c r="F101" s="17"/>
      <c r="G101" s="10"/>
      <c r="H101" s="16"/>
      <c r="I101" s="18"/>
    </row>
    <row r="102" spans="2:9" s="15" customFormat="1" ht="15" customHeight="1">
      <c r="B102" s="14"/>
      <c r="E102" s="16"/>
      <c r="F102" s="17"/>
      <c r="G102" s="10"/>
      <c r="H102" s="16"/>
      <c r="I102" s="18"/>
    </row>
    <row r="103" spans="2:9" s="15" customFormat="1" ht="15" customHeight="1">
      <c r="B103" s="14"/>
      <c r="E103" s="16"/>
      <c r="F103" s="17"/>
      <c r="G103" s="10"/>
      <c r="H103" s="16"/>
      <c r="I103" s="18"/>
    </row>
    <row r="104" spans="2:9" s="15" customFormat="1" ht="15" customHeight="1">
      <c r="B104" s="14"/>
      <c r="E104" s="16"/>
      <c r="F104" s="17"/>
      <c r="G104" s="10"/>
      <c r="H104" s="16"/>
      <c r="I104" s="18"/>
    </row>
    <row r="105" spans="2:9" s="15" customFormat="1" ht="15" customHeight="1">
      <c r="B105" s="14"/>
      <c r="E105" s="16"/>
      <c r="F105" s="17"/>
      <c r="G105" s="10"/>
      <c r="H105" s="16"/>
      <c r="I105" s="18"/>
    </row>
    <row r="106" spans="2:9" s="15" customFormat="1" ht="15" customHeight="1">
      <c r="B106" s="14"/>
      <c r="E106" s="16"/>
      <c r="F106" s="17"/>
      <c r="G106" s="10"/>
      <c r="H106" s="16"/>
      <c r="I106" s="18"/>
    </row>
    <row r="107" spans="2:9" s="15" customFormat="1" ht="15" customHeight="1">
      <c r="B107" s="14"/>
      <c r="E107" s="16"/>
      <c r="F107" s="17"/>
      <c r="G107" s="10"/>
      <c r="H107" s="16"/>
      <c r="I107" s="18"/>
    </row>
    <row r="108" spans="2:9" s="15" customFormat="1" ht="15" customHeight="1">
      <c r="B108" s="14"/>
      <c r="E108" s="16"/>
      <c r="F108" s="17"/>
      <c r="G108" s="10"/>
      <c r="H108" s="16"/>
      <c r="I108" s="18"/>
    </row>
    <row r="109" spans="2:9" s="15" customFormat="1" ht="15" customHeight="1">
      <c r="B109" s="14"/>
      <c r="E109" s="16"/>
      <c r="F109" s="17"/>
      <c r="G109" s="10"/>
      <c r="H109" s="16"/>
      <c r="I109" s="18"/>
    </row>
    <row r="110" spans="2:9" s="15" customFormat="1" ht="15" customHeight="1">
      <c r="B110" s="14"/>
      <c r="E110" s="16"/>
      <c r="F110" s="17"/>
      <c r="G110" s="10"/>
      <c r="H110" s="16"/>
      <c r="I110" s="18"/>
    </row>
    <row r="111" spans="2:9" s="15" customFormat="1" ht="15" customHeight="1">
      <c r="B111" s="14"/>
      <c r="E111" s="16"/>
      <c r="F111" s="17"/>
      <c r="G111" s="10"/>
      <c r="H111" s="16"/>
      <c r="I111" s="18"/>
    </row>
    <row r="112" spans="2:9" s="15" customFormat="1" ht="15" customHeight="1">
      <c r="B112" s="14"/>
      <c r="E112" s="16"/>
      <c r="F112" s="17"/>
      <c r="G112" s="10"/>
      <c r="H112" s="16"/>
      <c r="I112" s="18"/>
    </row>
    <row r="113" spans="2:9" s="15" customFormat="1" ht="15" customHeight="1">
      <c r="B113" s="14"/>
      <c r="E113" s="16"/>
      <c r="F113" s="17"/>
      <c r="G113" s="10"/>
      <c r="H113" s="16"/>
      <c r="I113" s="18"/>
    </row>
    <row r="114" spans="2:9" s="15" customFormat="1" ht="15" customHeight="1">
      <c r="B114" s="14"/>
      <c r="E114" s="16"/>
      <c r="F114" s="17"/>
      <c r="G114" s="10"/>
      <c r="H114" s="16"/>
      <c r="I114" s="18"/>
    </row>
    <row r="115" spans="2:9" s="15" customFormat="1" ht="15" customHeight="1">
      <c r="B115" s="14"/>
      <c r="E115" s="16"/>
      <c r="F115" s="17"/>
      <c r="G115" s="10"/>
      <c r="H115" s="16"/>
      <c r="I115" s="18"/>
    </row>
    <row r="116" spans="2:9" s="15" customFormat="1" ht="15" customHeight="1">
      <c r="B116" s="14"/>
      <c r="E116" s="16"/>
      <c r="F116" s="17"/>
      <c r="G116" s="10"/>
      <c r="H116" s="16"/>
      <c r="I116" s="18"/>
    </row>
    <row r="117" spans="2:9" s="15" customFormat="1" ht="15" customHeight="1">
      <c r="B117" s="14"/>
      <c r="E117" s="16"/>
      <c r="F117" s="17"/>
      <c r="G117" s="10"/>
      <c r="H117" s="16"/>
      <c r="I117" s="18"/>
    </row>
    <row r="118" spans="2:9" s="15" customFormat="1" ht="15" customHeight="1">
      <c r="B118" s="14"/>
      <c r="E118" s="16"/>
      <c r="F118" s="17"/>
      <c r="G118" s="10"/>
      <c r="H118" s="16"/>
      <c r="I118" s="18"/>
    </row>
    <row r="119" spans="2:9" s="15" customFormat="1" ht="15" customHeight="1">
      <c r="B119" s="14"/>
      <c r="E119" s="16"/>
      <c r="F119" s="17"/>
      <c r="G119" s="10"/>
      <c r="H119" s="16"/>
      <c r="I119" s="18"/>
    </row>
    <row r="120" spans="2:9" s="15" customFormat="1" ht="15" customHeight="1">
      <c r="B120" s="14"/>
      <c r="E120" s="16"/>
      <c r="F120" s="17"/>
      <c r="G120" s="10"/>
      <c r="H120" s="16"/>
      <c r="I120" s="18"/>
    </row>
    <row r="121" spans="2:9" s="15" customFormat="1" ht="15" customHeight="1">
      <c r="B121" s="14"/>
      <c r="E121" s="16"/>
      <c r="F121" s="17"/>
      <c r="G121" s="10"/>
      <c r="H121" s="16"/>
      <c r="I121" s="18"/>
    </row>
    <row r="122" spans="2:9" s="15" customFormat="1" ht="15" customHeight="1">
      <c r="B122" s="14"/>
      <c r="E122" s="16"/>
      <c r="F122" s="17"/>
      <c r="G122" s="10"/>
      <c r="H122" s="16"/>
      <c r="I122" s="18"/>
    </row>
    <row r="123" spans="2:9" s="15" customFormat="1" ht="15" customHeight="1">
      <c r="B123" s="14"/>
      <c r="E123" s="16"/>
      <c r="F123" s="17"/>
      <c r="G123" s="10"/>
      <c r="H123" s="16"/>
      <c r="I123" s="18"/>
    </row>
    <row r="124" spans="2:9" s="15" customFormat="1" ht="15" customHeight="1">
      <c r="B124" s="14"/>
      <c r="E124" s="16"/>
      <c r="F124" s="17"/>
      <c r="G124" s="10"/>
      <c r="H124" s="16"/>
      <c r="I124" s="18"/>
    </row>
    <row r="125" spans="2:9" s="15" customFormat="1" ht="15" customHeight="1">
      <c r="B125" s="14"/>
      <c r="E125" s="16"/>
      <c r="F125" s="17"/>
      <c r="G125" s="10"/>
      <c r="H125" s="16"/>
      <c r="I125" s="18"/>
    </row>
    <row r="126" spans="2:9" s="15" customFormat="1" ht="15" customHeight="1">
      <c r="B126" s="14"/>
      <c r="E126" s="16"/>
      <c r="F126" s="17"/>
      <c r="G126" s="10"/>
      <c r="H126" s="16"/>
      <c r="I126" s="18"/>
    </row>
    <row r="127" spans="2:9" s="15" customFormat="1" ht="15" customHeight="1">
      <c r="B127" s="14"/>
      <c r="E127" s="16"/>
      <c r="F127" s="17"/>
      <c r="G127" s="10"/>
      <c r="H127" s="16"/>
      <c r="I127" s="18"/>
    </row>
    <row r="128" spans="2:9" s="15" customFormat="1" ht="15" customHeight="1">
      <c r="B128" s="14"/>
      <c r="E128" s="16"/>
      <c r="F128" s="17"/>
      <c r="G128" s="10"/>
      <c r="H128" s="16"/>
      <c r="I128" s="18"/>
    </row>
    <row r="129" spans="2:9" s="15" customFormat="1" ht="15" customHeight="1">
      <c r="B129" s="14"/>
      <c r="E129" s="16"/>
      <c r="F129" s="17"/>
      <c r="G129" s="10"/>
      <c r="H129" s="16"/>
      <c r="I129" s="18"/>
    </row>
    <row r="130" spans="2:9" s="15" customFormat="1" ht="15" customHeight="1">
      <c r="B130" s="14"/>
      <c r="E130" s="16"/>
      <c r="F130" s="17"/>
      <c r="G130" s="10"/>
      <c r="H130" s="16"/>
      <c r="I130" s="18"/>
    </row>
    <row r="131" spans="2:9" s="15" customFormat="1" ht="15" customHeight="1">
      <c r="B131" s="14"/>
      <c r="E131" s="16"/>
      <c r="F131" s="17"/>
      <c r="G131" s="10"/>
      <c r="H131" s="16"/>
      <c r="I131" s="18"/>
    </row>
    <row r="132" spans="2:9" s="15" customFormat="1" ht="15" customHeight="1">
      <c r="B132" s="14"/>
      <c r="E132" s="16"/>
      <c r="F132" s="17"/>
      <c r="G132" s="10"/>
      <c r="H132" s="16"/>
      <c r="I132" s="18"/>
    </row>
    <row r="133" spans="2:9" s="15" customFormat="1" ht="15" customHeight="1">
      <c r="B133" s="14"/>
      <c r="E133" s="16"/>
      <c r="F133" s="17"/>
      <c r="G133" s="10"/>
      <c r="H133" s="16"/>
      <c r="I133" s="18"/>
    </row>
    <row r="134" spans="2:9" s="15" customFormat="1" ht="15" customHeight="1">
      <c r="B134" s="14"/>
      <c r="E134" s="16"/>
      <c r="F134" s="17"/>
      <c r="G134" s="10"/>
      <c r="H134" s="16"/>
      <c r="I134" s="18"/>
    </row>
    <row r="135" spans="2:9" s="15" customFormat="1" ht="15" customHeight="1">
      <c r="B135" s="14"/>
      <c r="E135" s="16"/>
      <c r="F135" s="17"/>
      <c r="G135" s="10"/>
      <c r="H135" s="16"/>
      <c r="I135" s="18"/>
    </row>
    <row r="136" spans="2:9" s="15" customFormat="1" ht="15" customHeight="1">
      <c r="B136" s="14"/>
      <c r="E136" s="16"/>
      <c r="F136" s="17"/>
      <c r="G136" s="10"/>
      <c r="H136" s="16"/>
      <c r="I136" s="18"/>
    </row>
    <row r="137" spans="2:9" s="15" customFormat="1" ht="15" customHeight="1">
      <c r="B137" s="14"/>
      <c r="E137" s="16"/>
      <c r="F137" s="17"/>
      <c r="G137" s="10"/>
      <c r="H137" s="16"/>
      <c r="I137" s="18"/>
    </row>
    <row r="138" spans="2:9" s="15" customFormat="1" ht="15" customHeight="1">
      <c r="B138" s="14"/>
      <c r="E138" s="16"/>
      <c r="F138" s="17"/>
      <c r="G138" s="10"/>
      <c r="H138" s="16"/>
      <c r="I138" s="18"/>
    </row>
    <row r="139" spans="2:9" s="15" customFormat="1" ht="15" customHeight="1">
      <c r="B139" s="14"/>
      <c r="E139" s="16"/>
      <c r="F139" s="17"/>
      <c r="G139" s="10"/>
      <c r="H139" s="16"/>
      <c r="I139" s="18"/>
    </row>
    <row r="140" spans="2:9" s="15" customFormat="1" ht="15" customHeight="1">
      <c r="B140" s="14"/>
      <c r="E140" s="16"/>
      <c r="F140" s="17"/>
      <c r="G140" s="10"/>
      <c r="H140" s="16"/>
      <c r="I140" s="18"/>
    </row>
    <row r="141" spans="2:9" s="15" customFormat="1" ht="15" customHeight="1">
      <c r="B141" s="14"/>
      <c r="E141" s="16"/>
      <c r="F141" s="17"/>
      <c r="G141" s="10"/>
      <c r="H141" s="16"/>
      <c r="I141" s="18"/>
    </row>
    <row r="142" spans="2:9" s="15" customFormat="1" ht="15" customHeight="1">
      <c r="B142" s="14"/>
      <c r="E142" s="16"/>
      <c r="F142" s="17"/>
      <c r="G142" s="10"/>
      <c r="H142" s="16"/>
      <c r="I142" s="18"/>
    </row>
    <row r="143" spans="2:9" s="15" customFormat="1" ht="15" customHeight="1">
      <c r="B143" s="14"/>
      <c r="E143" s="16"/>
      <c r="F143" s="17"/>
      <c r="G143" s="10"/>
      <c r="H143" s="16"/>
      <c r="I143" s="18"/>
    </row>
    <row r="144" spans="2:9" s="15" customFormat="1" ht="15" customHeight="1">
      <c r="B144" s="14"/>
      <c r="E144" s="16"/>
      <c r="F144" s="17"/>
      <c r="G144" s="10"/>
      <c r="H144" s="16"/>
      <c r="I144" s="18"/>
    </row>
    <row r="145" spans="2:9" s="15" customFormat="1" ht="15" customHeight="1">
      <c r="B145" s="14"/>
      <c r="E145" s="16"/>
      <c r="F145" s="17"/>
      <c r="G145" s="10"/>
      <c r="H145" s="16"/>
      <c r="I145" s="18"/>
    </row>
    <row r="146" spans="2:9" s="15" customFormat="1" ht="15" customHeight="1">
      <c r="B146" s="14"/>
      <c r="E146" s="16"/>
      <c r="F146" s="17"/>
      <c r="G146" s="10"/>
      <c r="H146" s="16"/>
      <c r="I146" s="18"/>
    </row>
    <row r="147" spans="2:9" s="15" customFormat="1" ht="15" customHeight="1">
      <c r="B147" s="14"/>
      <c r="E147" s="16"/>
      <c r="F147" s="17"/>
      <c r="G147" s="10"/>
      <c r="H147" s="16"/>
      <c r="I147" s="18"/>
    </row>
    <row r="148" spans="2:9" s="15" customFormat="1" ht="15" customHeight="1">
      <c r="B148" s="14"/>
      <c r="E148" s="16"/>
      <c r="F148" s="17"/>
      <c r="G148" s="10"/>
      <c r="H148" s="16"/>
      <c r="I148" s="18"/>
    </row>
    <row r="149" spans="2:9" s="15" customFormat="1" ht="15" customHeight="1">
      <c r="B149" s="14"/>
      <c r="E149" s="16"/>
      <c r="F149" s="17"/>
      <c r="G149" s="10"/>
      <c r="H149" s="16"/>
      <c r="I149" s="18"/>
    </row>
    <row r="150" spans="2:9" s="15" customFormat="1" ht="15" customHeight="1">
      <c r="B150" s="14"/>
      <c r="E150" s="16"/>
      <c r="F150" s="17"/>
      <c r="G150" s="10"/>
      <c r="H150" s="16"/>
      <c r="I150" s="18"/>
    </row>
    <row r="151" spans="2:9" s="15" customFormat="1" ht="15" customHeight="1">
      <c r="B151" s="14"/>
      <c r="E151" s="16"/>
      <c r="F151" s="17"/>
      <c r="G151" s="10"/>
      <c r="H151" s="16"/>
      <c r="I151" s="18"/>
    </row>
    <row r="152" spans="2:9" s="15" customFormat="1" ht="15" customHeight="1">
      <c r="B152" s="14"/>
      <c r="E152" s="16"/>
      <c r="F152" s="17"/>
      <c r="G152" s="10"/>
      <c r="H152" s="16"/>
      <c r="I152" s="18"/>
    </row>
    <row r="153" spans="2:9" s="15" customFormat="1" ht="15" customHeight="1">
      <c r="B153" s="14"/>
      <c r="E153" s="16"/>
      <c r="F153" s="17"/>
      <c r="G153" s="10"/>
      <c r="H153" s="16"/>
      <c r="I153" s="18"/>
    </row>
    <row r="154" spans="2:9" s="15" customFormat="1" ht="15" customHeight="1">
      <c r="B154" s="14"/>
      <c r="E154" s="16"/>
      <c r="F154" s="17"/>
      <c r="G154" s="10"/>
      <c r="H154" s="16"/>
      <c r="I154" s="18"/>
    </row>
    <row r="155" spans="2:9" s="15" customFormat="1" ht="15" customHeight="1">
      <c r="B155" s="14"/>
      <c r="E155" s="16"/>
      <c r="F155" s="17"/>
      <c r="G155" s="10"/>
      <c r="H155" s="16"/>
      <c r="I155" s="18"/>
    </row>
    <row r="156" spans="2:9" s="15" customFormat="1" ht="15" customHeight="1">
      <c r="B156" s="14"/>
      <c r="E156" s="16"/>
      <c r="F156" s="17"/>
      <c r="G156" s="10"/>
      <c r="H156" s="16"/>
      <c r="I156" s="18"/>
    </row>
    <row r="157" spans="2:9" s="15" customFormat="1" ht="15" customHeight="1">
      <c r="B157" s="14"/>
      <c r="E157" s="16"/>
      <c r="F157" s="17"/>
      <c r="G157" s="10"/>
      <c r="H157" s="16"/>
      <c r="I157" s="18"/>
    </row>
    <row r="158" spans="2:9" s="15" customFormat="1" ht="15" customHeight="1">
      <c r="B158" s="14"/>
      <c r="E158" s="16"/>
      <c r="F158" s="17"/>
      <c r="G158" s="10"/>
      <c r="H158" s="16"/>
      <c r="I158" s="18"/>
    </row>
    <row r="159" spans="2:9" s="15" customFormat="1" ht="15" customHeight="1">
      <c r="B159" s="14"/>
      <c r="E159" s="16"/>
      <c r="F159" s="17"/>
      <c r="G159" s="10"/>
      <c r="H159" s="16"/>
      <c r="I159" s="18"/>
    </row>
    <row r="160" spans="2:9" s="15" customFormat="1" ht="15" customHeight="1">
      <c r="B160" s="14"/>
      <c r="E160" s="16"/>
      <c r="F160" s="17"/>
      <c r="G160" s="10"/>
      <c r="H160" s="16"/>
      <c r="I160" s="18"/>
    </row>
    <row r="161" spans="2:9" s="15" customFormat="1" ht="15" customHeight="1">
      <c r="B161" s="14"/>
      <c r="E161" s="16"/>
      <c r="F161" s="17"/>
      <c r="G161" s="10"/>
      <c r="H161" s="16"/>
      <c r="I161" s="18"/>
    </row>
    <row r="162" spans="2:9" s="15" customFormat="1" ht="15" customHeight="1">
      <c r="B162" s="14"/>
      <c r="E162" s="16"/>
      <c r="F162" s="17"/>
      <c r="G162" s="10"/>
      <c r="H162" s="16"/>
      <c r="I162" s="18"/>
    </row>
    <row r="163" spans="2:9" s="15" customFormat="1" ht="15" customHeight="1">
      <c r="B163" s="14"/>
      <c r="E163" s="16"/>
      <c r="F163" s="17"/>
      <c r="G163" s="10"/>
      <c r="H163" s="16"/>
      <c r="I163" s="18"/>
    </row>
    <row r="164" spans="2:9" s="15" customFormat="1" ht="15" customHeight="1">
      <c r="B164" s="14"/>
      <c r="E164" s="16"/>
      <c r="F164" s="17"/>
      <c r="G164" s="10"/>
      <c r="H164" s="16"/>
      <c r="I164" s="18"/>
    </row>
    <row r="165" spans="2:9" s="15" customFormat="1" ht="15" customHeight="1">
      <c r="B165" s="14"/>
      <c r="E165" s="16"/>
      <c r="F165" s="17"/>
      <c r="G165" s="10"/>
      <c r="H165" s="16"/>
      <c r="I165" s="18"/>
    </row>
    <row r="166" spans="2:9" s="15" customFormat="1" ht="15" customHeight="1">
      <c r="B166" s="14"/>
      <c r="E166" s="16"/>
      <c r="F166" s="17"/>
      <c r="G166" s="10"/>
      <c r="H166" s="16"/>
      <c r="I166" s="18"/>
    </row>
    <row r="167" spans="2:9" s="15" customFormat="1" ht="15" customHeight="1">
      <c r="B167" s="14"/>
      <c r="E167" s="16"/>
      <c r="F167" s="17"/>
      <c r="G167" s="10"/>
      <c r="H167" s="16"/>
      <c r="I167" s="18"/>
    </row>
    <row r="168" spans="2:9" s="15" customFormat="1" ht="15" customHeight="1">
      <c r="B168" s="14"/>
      <c r="E168" s="16"/>
      <c r="F168" s="17"/>
      <c r="G168" s="10"/>
      <c r="H168" s="16"/>
      <c r="I168" s="18"/>
    </row>
    <row r="169" spans="2:9" s="15" customFormat="1" ht="15" customHeight="1">
      <c r="B169" s="14"/>
      <c r="E169" s="16"/>
      <c r="F169" s="17"/>
      <c r="G169" s="10"/>
      <c r="H169" s="16"/>
      <c r="I169" s="18"/>
    </row>
    <row r="170" spans="2:9" s="15" customFormat="1" ht="15" customHeight="1">
      <c r="B170" s="14"/>
      <c r="E170" s="16"/>
      <c r="F170" s="17"/>
      <c r="G170" s="10"/>
      <c r="H170" s="16"/>
      <c r="I170" s="18"/>
    </row>
    <row r="171" spans="2:9" s="15" customFormat="1" ht="15" customHeight="1">
      <c r="B171" s="14"/>
      <c r="E171" s="16"/>
      <c r="F171" s="17"/>
      <c r="G171" s="10"/>
      <c r="H171" s="16"/>
      <c r="I171" s="18"/>
    </row>
    <row r="172" spans="2:9" s="15" customFormat="1" ht="15" customHeight="1">
      <c r="B172" s="14"/>
      <c r="E172" s="16"/>
      <c r="F172" s="17"/>
      <c r="G172" s="10"/>
      <c r="H172" s="16"/>
      <c r="I172" s="18"/>
    </row>
    <row r="173" spans="2:9" s="15" customFormat="1" ht="15" customHeight="1">
      <c r="B173" s="14"/>
      <c r="E173" s="16"/>
      <c r="F173" s="17"/>
      <c r="G173" s="10"/>
      <c r="H173" s="16"/>
      <c r="I173" s="18"/>
    </row>
    <row r="174" spans="2:9" s="15" customFormat="1" ht="15" customHeight="1">
      <c r="B174" s="14"/>
      <c r="E174" s="16"/>
      <c r="F174" s="17"/>
      <c r="G174" s="10"/>
      <c r="H174" s="16"/>
      <c r="I174" s="18"/>
    </row>
    <row r="175" spans="2:9" s="15" customFormat="1" ht="15" customHeight="1">
      <c r="B175" s="14"/>
      <c r="E175" s="16"/>
      <c r="F175" s="17"/>
      <c r="G175" s="10"/>
      <c r="H175" s="16"/>
      <c r="I175" s="18"/>
    </row>
    <row r="176" spans="2:9" s="15" customFormat="1" ht="15" customHeight="1">
      <c r="B176" s="14"/>
      <c r="E176" s="16"/>
      <c r="F176" s="17"/>
      <c r="G176" s="10"/>
      <c r="H176" s="16"/>
      <c r="I176" s="18"/>
    </row>
    <row r="177" spans="2:9" s="15" customFormat="1" ht="15" customHeight="1">
      <c r="B177" s="14"/>
      <c r="E177" s="16"/>
      <c r="F177" s="17"/>
      <c r="G177" s="10"/>
      <c r="H177" s="16"/>
      <c r="I177" s="18"/>
    </row>
    <row r="178" spans="2:9" s="15" customFormat="1" ht="15" customHeight="1">
      <c r="B178" s="14"/>
      <c r="E178" s="16"/>
      <c r="F178" s="17"/>
      <c r="G178" s="10"/>
      <c r="H178" s="16"/>
      <c r="I178" s="18"/>
    </row>
    <row r="179" spans="2:9" s="15" customFormat="1" ht="15" customHeight="1">
      <c r="B179" s="14"/>
      <c r="E179" s="16"/>
      <c r="F179" s="17"/>
      <c r="G179" s="10"/>
      <c r="H179" s="16"/>
      <c r="I179" s="18"/>
    </row>
    <row r="180" spans="2:9" s="15" customFormat="1" ht="15" customHeight="1">
      <c r="B180" s="14"/>
      <c r="E180" s="16"/>
      <c r="F180" s="17"/>
      <c r="G180" s="10"/>
      <c r="H180" s="16"/>
      <c r="I180" s="18"/>
    </row>
    <row r="181" spans="2:9" s="15" customFormat="1" ht="15" customHeight="1">
      <c r="B181" s="14"/>
      <c r="E181" s="16"/>
      <c r="F181" s="17"/>
      <c r="G181" s="10"/>
      <c r="H181" s="16"/>
      <c r="I181" s="18"/>
    </row>
    <row r="182" spans="2:9" s="15" customFormat="1" ht="15" customHeight="1">
      <c r="B182" s="14"/>
      <c r="E182" s="16"/>
      <c r="F182" s="17"/>
      <c r="G182" s="10"/>
      <c r="H182" s="16"/>
      <c r="I182" s="18"/>
    </row>
    <row r="183" spans="2:9" s="15" customFormat="1" ht="15" customHeight="1">
      <c r="B183" s="14"/>
      <c r="E183" s="16"/>
      <c r="F183" s="17"/>
      <c r="G183" s="10"/>
      <c r="H183" s="16"/>
      <c r="I183" s="18"/>
    </row>
    <row r="184" spans="2:9" s="15" customFormat="1" ht="15" customHeight="1">
      <c r="B184" s="14"/>
      <c r="E184" s="16"/>
      <c r="F184" s="17"/>
      <c r="G184" s="10"/>
      <c r="H184" s="16"/>
      <c r="I184" s="18"/>
    </row>
    <row r="185" spans="2:9" s="15" customFormat="1" ht="15" customHeight="1">
      <c r="B185" s="14"/>
      <c r="E185" s="16"/>
      <c r="F185" s="17"/>
      <c r="G185" s="10"/>
      <c r="H185" s="16"/>
      <c r="I185" s="18"/>
    </row>
    <row r="186" spans="2:9" s="15" customFormat="1" ht="15" customHeight="1">
      <c r="B186" s="14"/>
      <c r="E186" s="16"/>
      <c r="F186" s="17"/>
      <c r="G186" s="10"/>
      <c r="H186" s="16"/>
      <c r="I186" s="18"/>
    </row>
    <row r="187" spans="2:9" s="15" customFormat="1" ht="15" customHeight="1">
      <c r="B187" s="14"/>
      <c r="E187" s="16"/>
      <c r="F187" s="17"/>
      <c r="G187" s="10"/>
      <c r="H187" s="16"/>
      <c r="I187" s="18"/>
    </row>
    <row r="188" spans="2:9" s="15" customFormat="1" ht="15" customHeight="1">
      <c r="B188" s="14"/>
      <c r="E188" s="16"/>
      <c r="F188" s="17"/>
      <c r="G188" s="10"/>
      <c r="H188" s="16"/>
      <c r="I188" s="18"/>
    </row>
    <row r="189" spans="2:9" s="15" customFormat="1" ht="15" customHeight="1">
      <c r="B189" s="14"/>
      <c r="E189" s="16"/>
      <c r="F189" s="17"/>
      <c r="G189" s="10"/>
      <c r="H189" s="16"/>
      <c r="I189" s="18"/>
    </row>
    <row r="190" spans="2:9" s="15" customFormat="1" ht="15" customHeight="1">
      <c r="B190" s="14"/>
      <c r="E190" s="16"/>
      <c r="F190" s="17"/>
      <c r="G190" s="10"/>
      <c r="H190" s="16"/>
      <c r="I190" s="18"/>
    </row>
    <row r="191" spans="2:9" s="15" customFormat="1" ht="15" customHeight="1">
      <c r="B191" s="14"/>
      <c r="E191" s="16"/>
      <c r="F191" s="17"/>
      <c r="G191" s="10"/>
      <c r="H191" s="16"/>
      <c r="I191" s="18"/>
    </row>
    <row r="192" spans="2:9" s="15" customFormat="1" ht="15" customHeight="1">
      <c r="B192" s="14"/>
      <c r="E192" s="16"/>
      <c r="F192" s="17"/>
      <c r="G192" s="10"/>
      <c r="H192" s="16"/>
      <c r="I192" s="18"/>
    </row>
    <row r="193" spans="2:9" s="15" customFormat="1" ht="15" customHeight="1">
      <c r="B193" s="14"/>
      <c r="E193" s="16"/>
      <c r="F193" s="17"/>
      <c r="G193" s="10"/>
      <c r="H193" s="16"/>
      <c r="I193" s="18"/>
    </row>
    <row r="194" spans="2:9" s="15" customFormat="1" ht="15" customHeight="1">
      <c r="B194" s="14"/>
      <c r="E194" s="16"/>
      <c r="F194" s="17"/>
      <c r="G194" s="10"/>
      <c r="H194" s="16"/>
      <c r="I194" s="18"/>
    </row>
    <row r="195" spans="2:9" s="15" customFormat="1" ht="15" customHeight="1">
      <c r="B195" s="14"/>
      <c r="E195" s="16"/>
      <c r="F195" s="17"/>
      <c r="G195" s="10"/>
      <c r="H195" s="16"/>
      <c r="I195" s="18"/>
    </row>
    <row r="196" spans="2:9" s="15" customFormat="1" ht="15" customHeight="1">
      <c r="B196" s="14"/>
      <c r="E196" s="16"/>
      <c r="F196" s="17"/>
      <c r="G196" s="10"/>
      <c r="H196" s="16"/>
      <c r="I196" s="18"/>
    </row>
    <row r="197" spans="2:9" s="15" customFormat="1" ht="15" customHeight="1">
      <c r="B197" s="14"/>
      <c r="E197" s="16"/>
      <c r="F197" s="17"/>
      <c r="G197" s="10"/>
      <c r="H197" s="16"/>
      <c r="I197" s="18"/>
    </row>
    <row r="198" spans="2:9" s="15" customFormat="1" ht="15" customHeight="1">
      <c r="B198" s="14"/>
      <c r="E198" s="16"/>
      <c r="F198" s="17"/>
      <c r="G198" s="10"/>
      <c r="H198" s="16"/>
      <c r="I198" s="18"/>
    </row>
    <row r="199" spans="2:9" s="15" customFormat="1" ht="15" customHeight="1">
      <c r="B199" s="14"/>
      <c r="E199" s="16"/>
      <c r="F199" s="17"/>
      <c r="G199" s="10"/>
      <c r="H199" s="16"/>
      <c r="I199" s="18"/>
    </row>
    <row r="200" spans="2:9" s="15" customFormat="1" ht="15" customHeight="1">
      <c r="B200" s="14"/>
      <c r="E200" s="16"/>
      <c r="F200" s="17"/>
      <c r="G200" s="10"/>
      <c r="H200" s="16"/>
      <c r="I200" s="18"/>
    </row>
    <row r="201" spans="2:9" s="15" customFormat="1" ht="15" customHeight="1">
      <c r="B201" s="14"/>
      <c r="E201" s="16"/>
      <c r="F201" s="17"/>
      <c r="G201" s="10"/>
      <c r="H201" s="16"/>
      <c r="I201" s="18"/>
    </row>
    <row r="202" spans="2:9" s="15" customFormat="1" ht="15" customHeight="1">
      <c r="B202" s="14"/>
      <c r="E202" s="16"/>
      <c r="F202" s="17"/>
      <c r="G202" s="10"/>
      <c r="H202" s="16"/>
      <c r="I202" s="18"/>
    </row>
    <row r="203" spans="2:9" s="15" customFormat="1" ht="15" customHeight="1">
      <c r="B203" s="14"/>
      <c r="E203" s="16"/>
      <c r="F203" s="17"/>
      <c r="G203" s="10"/>
      <c r="H203" s="16"/>
      <c r="I203" s="18"/>
    </row>
    <row r="204" spans="2:9" s="15" customFormat="1" ht="15" customHeight="1">
      <c r="B204" s="14"/>
      <c r="E204" s="16"/>
      <c r="F204" s="17"/>
      <c r="G204" s="10"/>
      <c r="H204" s="16"/>
      <c r="I204" s="18"/>
    </row>
    <row r="205" spans="2:9" s="2" customFormat="1" ht="15" customHeight="1">
      <c r="B205" s="1"/>
      <c r="E205" s="3"/>
      <c r="F205" s="4"/>
      <c r="G205" s="5"/>
      <c r="H205" s="3"/>
      <c r="I205" s="6"/>
    </row>
    <row r="206" spans="2:9" s="2" customFormat="1" ht="15" customHeight="1">
      <c r="B206" s="1"/>
      <c r="E206" s="3"/>
      <c r="F206" s="4"/>
      <c r="G206" s="5"/>
      <c r="H206" s="3"/>
      <c r="I206" s="6"/>
    </row>
    <row r="207" spans="2:9" s="2" customFormat="1" ht="15" customHeight="1">
      <c r="B207" s="1"/>
      <c r="E207" s="3"/>
      <c r="F207" s="4"/>
      <c r="G207" s="5"/>
      <c r="H207" s="3"/>
      <c r="I207" s="6"/>
    </row>
    <row r="208" spans="2:9" s="2" customFormat="1" ht="15" customHeight="1">
      <c r="B208" s="1"/>
      <c r="E208" s="3"/>
      <c r="F208" s="4"/>
      <c r="G208" s="5"/>
      <c r="H208" s="3"/>
      <c r="I208" s="6"/>
    </row>
    <row r="209" spans="2:9" s="2" customFormat="1" ht="15" customHeight="1">
      <c r="B209" s="1"/>
      <c r="E209" s="3"/>
      <c r="F209" s="4"/>
      <c r="G209" s="5"/>
      <c r="H209" s="3"/>
      <c r="I209" s="6"/>
    </row>
    <row r="210" spans="2:9" s="2" customFormat="1" ht="15" customHeight="1">
      <c r="B210" s="1"/>
      <c r="E210" s="3"/>
      <c r="F210" s="4"/>
      <c r="G210" s="5"/>
      <c r="H210" s="3"/>
      <c r="I210" s="6"/>
    </row>
    <row r="211" spans="2:9" s="2" customFormat="1" ht="15" customHeight="1">
      <c r="B211" s="1"/>
      <c r="E211" s="3"/>
      <c r="F211" s="4"/>
      <c r="G211" s="5"/>
      <c r="H211" s="3"/>
      <c r="I211" s="6"/>
    </row>
    <row r="212" spans="2:9" s="2" customFormat="1" ht="15" customHeight="1">
      <c r="B212" s="1"/>
      <c r="E212" s="3"/>
      <c r="F212" s="4"/>
      <c r="G212" s="5"/>
      <c r="H212" s="3"/>
      <c r="I212" s="6"/>
    </row>
    <row r="213" spans="2:9" s="2" customFormat="1" ht="15" customHeight="1">
      <c r="B213" s="1"/>
      <c r="E213" s="3"/>
      <c r="F213" s="4"/>
      <c r="G213" s="5"/>
      <c r="H213" s="3"/>
      <c r="I213" s="6"/>
    </row>
    <row r="214" spans="2:9" s="2" customFormat="1" ht="15" customHeight="1">
      <c r="B214" s="1"/>
      <c r="E214" s="3"/>
      <c r="F214" s="4"/>
      <c r="G214" s="5"/>
      <c r="H214" s="3"/>
      <c r="I214" s="6"/>
    </row>
    <row r="215" spans="2:9" s="2" customFormat="1" ht="15" customHeight="1">
      <c r="B215" s="1"/>
      <c r="E215" s="3"/>
      <c r="F215" s="4"/>
      <c r="G215" s="5"/>
      <c r="H215" s="3"/>
      <c r="I215" s="6"/>
    </row>
    <row r="216" spans="2:9" s="2" customFormat="1" ht="15" customHeight="1">
      <c r="B216" s="1"/>
      <c r="E216" s="3"/>
      <c r="F216" s="4"/>
      <c r="G216" s="5"/>
      <c r="H216" s="3"/>
      <c r="I216" s="6"/>
    </row>
    <row r="217" spans="2:9" s="2" customFormat="1" ht="15" customHeight="1">
      <c r="B217" s="1"/>
      <c r="E217" s="3"/>
      <c r="F217" s="4"/>
      <c r="G217" s="5"/>
      <c r="H217" s="3"/>
      <c r="I217" s="6"/>
    </row>
    <row r="218" spans="2:9" s="2" customFormat="1" ht="15" customHeight="1">
      <c r="B218" s="1"/>
      <c r="E218" s="3"/>
      <c r="F218" s="4"/>
      <c r="G218" s="5"/>
      <c r="H218" s="3"/>
      <c r="I218" s="6"/>
    </row>
    <row r="219" spans="2:9" s="2" customFormat="1" ht="15" customHeight="1">
      <c r="B219" s="1"/>
      <c r="E219" s="3"/>
      <c r="F219" s="4"/>
      <c r="G219" s="5"/>
      <c r="H219" s="3"/>
      <c r="I219" s="6"/>
    </row>
    <row r="220" spans="2:9" s="2" customFormat="1" ht="15" customHeight="1">
      <c r="B220" s="1"/>
      <c r="E220" s="3"/>
      <c r="F220" s="4"/>
      <c r="G220" s="5"/>
      <c r="H220" s="3"/>
      <c r="I220" s="6"/>
    </row>
    <row r="221" spans="2:9" s="2" customFormat="1" ht="15" customHeight="1">
      <c r="B221" s="1"/>
      <c r="E221" s="3"/>
      <c r="F221" s="4"/>
      <c r="G221" s="5"/>
      <c r="H221" s="3"/>
      <c r="I221" s="6"/>
    </row>
    <row r="222" spans="2:9" s="2" customFormat="1" ht="15" customHeight="1">
      <c r="B222" s="1"/>
      <c r="E222" s="3"/>
      <c r="F222" s="4"/>
      <c r="G222" s="5"/>
      <c r="H222" s="3"/>
      <c r="I222" s="6"/>
    </row>
    <row r="223" spans="2:9" s="2" customFormat="1" ht="15" customHeight="1">
      <c r="B223" s="1"/>
      <c r="E223" s="3"/>
      <c r="F223" s="4"/>
      <c r="G223" s="5"/>
      <c r="H223" s="3"/>
      <c r="I223" s="6"/>
    </row>
    <row r="224" spans="2:9" s="2" customFormat="1" ht="15" customHeight="1">
      <c r="B224" s="1"/>
      <c r="E224" s="3"/>
      <c r="F224" s="4"/>
      <c r="G224" s="5"/>
      <c r="H224" s="3"/>
      <c r="I224" s="6"/>
    </row>
    <row r="225" spans="2:9" s="2" customFormat="1" ht="15" customHeight="1">
      <c r="B225" s="1"/>
      <c r="E225" s="3"/>
      <c r="F225" s="4"/>
      <c r="G225" s="5"/>
      <c r="H225" s="3"/>
      <c r="I225" s="6"/>
    </row>
    <row r="226" spans="2:9" s="2" customFormat="1" ht="15" customHeight="1">
      <c r="B226" s="1"/>
      <c r="E226" s="3"/>
      <c r="F226" s="4"/>
      <c r="G226" s="5"/>
      <c r="H226" s="3"/>
      <c r="I226" s="6"/>
    </row>
    <row r="227" spans="2:9" s="2" customFormat="1" ht="15" customHeight="1">
      <c r="B227" s="1"/>
      <c r="E227" s="3"/>
      <c r="F227" s="4"/>
      <c r="G227" s="5"/>
      <c r="H227" s="3"/>
      <c r="I227" s="6"/>
    </row>
    <row r="228" spans="2:9" s="2" customFormat="1" ht="15" customHeight="1">
      <c r="B228" s="1"/>
      <c r="E228" s="3"/>
      <c r="F228" s="4"/>
      <c r="G228" s="5"/>
      <c r="H228" s="3"/>
      <c r="I228" s="6"/>
    </row>
    <row r="229" spans="2:9" s="2" customFormat="1" ht="15" customHeight="1">
      <c r="B229" s="1"/>
      <c r="E229" s="3"/>
      <c r="F229" s="4"/>
      <c r="G229" s="5"/>
      <c r="H229" s="3"/>
      <c r="I229" s="6"/>
    </row>
    <row r="230" spans="2:9" s="2" customFormat="1" ht="15" customHeight="1">
      <c r="B230" s="1"/>
      <c r="E230" s="3"/>
      <c r="F230" s="4"/>
      <c r="G230" s="5"/>
      <c r="H230" s="3"/>
      <c r="I230" s="6"/>
    </row>
    <row r="231" spans="2:9" s="2" customFormat="1" ht="15" customHeight="1">
      <c r="B231" s="1"/>
      <c r="E231" s="3"/>
      <c r="F231" s="4"/>
      <c r="G231" s="5"/>
      <c r="H231" s="3"/>
      <c r="I231" s="6"/>
    </row>
    <row r="232" spans="2:9" s="2" customFormat="1" ht="15" customHeight="1">
      <c r="B232" s="1"/>
      <c r="E232" s="3"/>
      <c r="F232" s="4"/>
      <c r="G232" s="5"/>
      <c r="H232" s="3"/>
      <c r="I232" s="6"/>
    </row>
    <row r="233" spans="2:9" s="2" customFormat="1" ht="15" customHeight="1">
      <c r="B233" s="1"/>
      <c r="E233" s="3"/>
      <c r="F233" s="4"/>
      <c r="G233" s="5"/>
      <c r="H233" s="3"/>
      <c r="I233" s="6"/>
    </row>
    <row r="234" spans="2:9" s="2" customFormat="1" ht="15" customHeight="1">
      <c r="B234" s="1"/>
      <c r="E234" s="3"/>
      <c r="F234" s="4"/>
      <c r="G234" s="5"/>
      <c r="H234" s="3"/>
      <c r="I234" s="6"/>
    </row>
    <row r="235" spans="2:9" s="2" customFormat="1" ht="15" customHeight="1">
      <c r="B235" s="1"/>
      <c r="E235" s="3"/>
      <c r="F235" s="4"/>
      <c r="G235" s="5"/>
      <c r="H235" s="3"/>
      <c r="I235" s="6"/>
    </row>
    <row r="236" spans="2:9" s="2" customFormat="1" ht="15" customHeight="1">
      <c r="B236" s="1"/>
      <c r="E236" s="3"/>
      <c r="F236" s="4"/>
      <c r="G236" s="5"/>
      <c r="H236" s="3"/>
      <c r="I236" s="6"/>
    </row>
    <row r="237" spans="2:9" s="2" customFormat="1" ht="15" customHeight="1">
      <c r="B237" s="1"/>
      <c r="E237" s="3"/>
      <c r="F237" s="4"/>
      <c r="G237" s="5"/>
      <c r="H237" s="3"/>
      <c r="I237" s="6"/>
    </row>
    <row r="238" spans="2:9" s="2" customFormat="1" ht="15" customHeight="1">
      <c r="B238" s="1"/>
      <c r="E238" s="3"/>
      <c r="F238" s="4"/>
      <c r="G238" s="5"/>
      <c r="H238" s="3"/>
      <c r="I238" s="6"/>
    </row>
    <row r="239" spans="2:9" s="2" customFormat="1" ht="15" customHeight="1">
      <c r="B239" s="1"/>
      <c r="E239" s="3"/>
      <c r="F239" s="4"/>
      <c r="G239" s="5"/>
      <c r="H239" s="3"/>
      <c r="I239" s="6"/>
    </row>
    <row r="240" spans="2:9" s="2" customFormat="1" ht="15" customHeight="1">
      <c r="B240" s="1"/>
      <c r="E240" s="3"/>
      <c r="F240" s="4"/>
      <c r="G240" s="5"/>
      <c r="H240" s="3"/>
      <c r="I240" s="6"/>
    </row>
    <row r="241" spans="2:9" s="2" customFormat="1" ht="15" customHeight="1">
      <c r="B241" s="1"/>
      <c r="E241" s="3"/>
      <c r="F241" s="4"/>
      <c r="G241" s="5"/>
      <c r="H241" s="3"/>
      <c r="I241" s="6"/>
    </row>
    <row r="242" spans="2:9" s="2" customFormat="1" ht="15" customHeight="1">
      <c r="B242" s="1"/>
      <c r="E242" s="3"/>
      <c r="F242" s="4"/>
      <c r="G242" s="5"/>
      <c r="H242" s="3"/>
      <c r="I242" s="6"/>
    </row>
    <row r="243" spans="2:9" s="2" customFormat="1" ht="15" customHeight="1">
      <c r="B243" s="1"/>
      <c r="E243" s="3"/>
      <c r="F243" s="4"/>
      <c r="G243" s="5"/>
      <c r="H243" s="3"/>
      <c r="I243" s="6"/>
    </row>
    <row r="244" spans="2:9" s="2" customFormat="1" ht="15" customHeight="1">
      <c r="B244" s="1"/>
      <c r="E244" s="3"/>
      <c r="F244" s="4"/>
      <c r="G244" s="5"/>
      <c r="H244" s="3"/>
      <c r="I244" s="6"/>
    </row>
    <row r="245" spans="2:9" s="2" customFormat="1" ht="15" customHeight="1">
      <c r="B245" s="1"/>
      <c r="E245" s="3"/>
      <c r="F245" s="4"/>
      <c r="G245" s="5"/>
      <c r="H245" s="3"/>
      <c r="I245" s="6"/>
    </row>
    <row r="246" spans="2:9" s="2" customFormat="1" ht="15" customHeight="1">
      <c r="B246" s="1"/>
      <c r="E246" s="3"/>
      <c r="F246" s="4"/>
      <c r="G246" s="5"/>
      <c r="H246" s="3"/>
      <c r="I246" s="6"/>
    </row>
    <row r="247" spans="2:9" s="2" customFormat="1" ht="15" customHeight="1">
      <c r="B247" s="1"/>
      <c r="E247" s="3"/>
      <c r="F247" s="4"/>
      <c r="G247" s="5"/>
      <c r="H247" s="3"/>
      <c r="I247" s="6"/>
    </row>
    <row r="248" spans="2:9" s="2" customFormat="1" ht="15" customHeight="1">
      <c r="B248" s="1"/>
      <c r="E248" s="3"/>
      <c r="F248" s="4"/>
      <c r="G248" s="5"/>
      <c r="H248" s="3"/>
      <c r="I248" s="6"/>
    </row>
    <row r="249" spans="2:9" s="2" customFormat="1" ht="15" customHeight="1">
      <c r="B249" s="1"/>
      <c r="E249" s="3"/>
      <c r="F249" s="4"/>
      <c r="G249" s="5"/>
      <c r="H249" s="3"/>
      <c r="I249" s="6"/>
    </row>
    <row r="250" spans="2:9" s="2" customFormat="1" ht="15" customHeight="1">
      <c r="B250" s="1"/>
      <c r="E250" s="3"/>
      <c r="F250" s="4"/>
      <c r="G250" s="5"/>
      <c r="H250" s="3"/>
      <c r="I250" s="6"/>
    </row>
    <row r="251" spans="2:9" s="2" customFormat="1" ht="15" customHeight="1">
      <c r="B251" s="1"/>
      <c r="E251" s="3"/>
      <c r="F251" s="4"/>
      <c r="G251" s="5"/>
      <c r="H251" s="3"/>
      <c r="I251" s="6"/>
    </row>
    <row r="252" spans="2:9" s="2" customFormat="1" ht="15" customHeight="1">
      <c r="B252" s="1"/>
      <c r="E252" s="3"/>
      <c r="F252" s="4"/>
      <c r="G252" s="5"/>
      <c r="H252" s="3"/>
      <c r="I252" s="6"/>
    </row>
    <row r="253" spans="2:9" s="2" customFormat="1" ht="15" customHeight="1">
      <c r="B253" s="1"/>
      <c r="E253" s="3"/>
      <c r="F253" s="4"/>
      <c r="G253" s="5"/>
      <c r="H253" s="3"/>
      <c r="I253" s="6"/>
    </row>
    <row r="254" spans="2:9" s="2" customFormat="1" ht="15" customHeight="1">
      <c r="B254" s="1"/>
      <c r="E254" s="3"/>
      <c r="F254" s="4"/>
      <c r="G254" s="5"/>
      <c r="H254" s="3"/>
      <c r="I254" s="6"/>
    </row>
    <row r="255" spans="2:9" s="2" customFormat="1" ht="15" customHeight="1">
      <c r="B255" s="1"/>
      <c r="E255" s="3"/>
      <c r="F255" s="4"/>
      <c r="G255" s="5"/>
      <c r="H255" s="3"/>
      <c r="I255" s="6"/>
    </row>
    <row r="256" spans="2:9" s="2" customFormat="1" ht="15" customHeight="1">
      <c r="B256" s="1"/>
      <c r="E256" s="3"/>
      <c r="F256" s="4"/>
      <c r="G256" s="5"/>
      <c r="H256" s="3"/>
      <c r="I256" s="6"/>
    </row>
    <row r="257" spans="2:9" s="2" customFormat="1" ht="15" customHeight="1">
      <c r="B257" s="1"/>
      <c r="E257" s="3"/>
      <c r="F257" s="4"/>
      <c r="G257" s="5"/>
      <c r="H257" s="3"/>
      <c r="I257" s="6"/>
    </row>
    <row r="258" spans="2:9" s="2" customFormat="1" ht="15" customHeight="1">
      <c r="B258" s="1"/>
      <c r="E258" s="3"/>
      <c r="F258" s="4"/>
      <c r="G258" s="5"/>
      <c r="H258" s="3"/>
      <c r="I258" s="6"/>
    </row>
    <row r="259" spans="2:9" s="2" customFormat="1" ht="15" customHeight="1">
      <c r="B259" s="1"/>
      <c r="E259" s="3"/>
      <c r="F259" s="4"/>
      <c r="G259" s="5"/>
      <c r="H259" s="3"/>
      <c r="I259" s="6"/>
    </row>
    <row r="260" spans="2:9" s="2" customFormat="1" ht="15" customHeight="1">
      <c r="B260" s="1"/>
      <c r="E260" s="3"/>
      <c r="F260" s="4"/>
      <c r="G260" s="5"/>
      <c r="H260" s="3"/>
      <c r="I260" s="6"/>
    </row>
    <row r="261" spans="2:9" s="2" customFormat="1" ht="15" customHeight="1">
      <c r="B261" s="1"/>
      <c r="E261" s="3"/>
      <c r="F261" s="4"/>
      <c r="G261" s="5"/>
      <c r="H261" s="3"/>
      <c r="I261" s="6"/>
    </row>
    <row r="262" spans="2:9" s="2" customFormat="1" ht="15" customHeight="1">
      <c r="B262" s="1"/>
      <c r="E262" s="3"/>
      <c r="F262" s="4"/>
      <c r="G262" s="5"/>
      <c r="H262" s="3"/>
      <c r="I262" s="6"/>
    </row>
    <row r="263" spans="2:9" s="2" customFormat="1" ht="15" customHeight="1">
      <c r="B263" s="1"/>
      <c r="E263" s="3"/>
      <c r="F263" s="4"/>
      <c r="G263" s="5"/>
      <c r="H263" s="3"/>
      <c r="I263" s="6"/>
    </row>
    <row r="264" spans="2:9" s="2" customFormat="1" ht="15" customHeight="1">
      <c r="B264" s="1"/>
      <c r="E264" s="3"/>
      <c r="F264" s="4"/>
      <c r="G264" s="5"/>
      <c r="H264" s="3"/>
      <c r="I264" s="6"/>
    </row>
    <row r="265" spans="2:9" s="2" customFormat="1" ht="15" customHeight="1">
      <c r="B265" s="1"/>
      <c r="E265" s="3"/>
      <c r="F265" s="4"/>
      <c r="G265" s="5"/>
      <c r="H265" s="3"/>
      <c r="I265" s="6"/>
    </row>
    <row r="266" spans="2:9" s="2" customFormat="1" ht="15" customHeight="1">
      <c r="B266" s="1"/>
      <c r="E266" s="3"/>
      <c r="F266" s="4"/>
      <c r="G266" s="5"/>
      <c r="H266" s="3"/>
      <c r="I266" s="6"/>
    </row>
    <row r="267" spans="2:9" s="2" customFormat="1" ht="15" customHeight="1">
      <c r="B267" s="1"/>
      <c r="E267" s="3"/>
      <c r="F267" s="4"/>
      <c r="G267" s="5"/>
      <c r="H267" s="3"/>
      <c r="I267" s="6"/>
    </row>
    <row r="268" spans="2:9" s="2" customFormat="1" ht="15" customHeight="1">
      <c r="B268" s="1"/>
      <c r="E268" s="3"/>
      <c r="F268" s="4"/>
      <c r="G268" s="5"/>
      <c r="H268" s="3"/>
      <c r="I268" s="6"/>
    </row>
    <row r="269" spans="2:9" s="2" customFormat="1" ht="15" customHeight="1">
      <c r="B269" s="1"/>
      <c r="E269" s="3"/>
      <c r="F269" s="4"/>
      <c r="G269" s="5"/>
      <c r="H269" s="3"/>
      <c r="I269" s="6"/>
    </row>
    <row r="270" spans="2:9" s="2" customFormat="1" ht="15" customHeight="1">
      <c r="B270" s="1"/>
      <c r="E270" s="3"/>
      <c r="F270" s="4"/>
      <c r="G270" s="5"/>
      <c r="H270" s="3"/>
      <c r="I270" s="6"/>
    </row>
    <row r="271" spans="2:9" s="2" customFormat="1" ht="15" customHeight="1">
      <c r="B271" s="1"/>
      <c r="E271" s="3"/>
      <c r="F271" s="4"/>
      <c r="G271" s="5"/>
      <c r="H271" s="3"/>
      <c r="I271" s="6"/>
    </row>
    <row r="272" spans="2:9" s="2" customFormat="1" ht="15" customHeight="1">
      <c r="B272" s="1"/>
      <c r="E272" s="3"/>
      <c r="F272" s="4"/>
      <c r="G272" s="5"/>
      <c r="H272" s="3"/>
      <c r="I272" s="6"/>
    </row>
    <row r="273" spans="2:9" s="2" customFormat="1" ht="15" customHeight="1">
      <c r="B273" s="1"/>
      <c r="E273" s="3"/>
      <c r="F273" s="4"/>
      <c r="G273" s="5"/>
      <c r="H273" s="3"/>
      <c r="I273" s="6"/>
    </row>
    <row r="274" spans="2:9" s="2" customFormat="1" ht="15" customHeight="1">
      <c r="B274" s="1"/>
      <c r="E274" s="3"/>
      <c r="F274" s="4"/>
      <c r="G274" s="5"/>
      <c r="H274" s="3"/>
      <c r="I274" s="6"/>
    </row>
    <row r="275" spans="2:9" s="2" customFormat="1" ht="15" customHeight="1">
      <c r="B275" s="1"/>
      <c r="E275" s="3"/>
      <c r="F275" s="4"/>
      <c r="G275" s="5"/>
      <c r="H275" s="3"/>
      <c r="I275" s="6"/>
    </row>
    <row r="276" spans="2:9" s="2" customFormat="1" ht="15" customHeight="1">
      <c r="B276" s="1"/>
      <c r="E276" s="3"/>
      <c r="F276" s="4"/>
      <c r="G276" s="5"/>
      <c r="H276" s="3"/>
      <c r="I276" s="6"/>
    </row>
    <row r="277" spans="2:9" s="2" customFormat="1" ht="15" customHeight="1">
      <c r="B277" s="1"/>
      <c r="E277" s="3"/>
      <c r="F277" s="4"/>
      <c r="G277" s="5"/>
      <c r="H277" s="3"/>
      <c r="I277" s="6"/>
    </row>
    <row r="278" spans="2:9" s="2" customFormat="1" ht="15" customHeight="1">
      <c r="B278" s="1"/>
      <c r="E278" s="3"/>
      <c r="F278" s="4"/>
      <c r="G278" s="5"/>
      <c r="H278" s="3"/>
      <c r="I278" s="6"/>
    </row>
    <row r="279" spans="2:9" s="2" customFormat="1" ht="15" customHeight="1">
      <c r="B279" s="1"/>
      <c r="E279" s="3"/>
      <c r="F279" s="4"/>
      <c r="G279" s="5"/>
      <c r="H279" s="3"/>
      <c r="I279" s="6"/>
    </row>
    <row r="280" spans="2:9" s="2" customFormat="1" ht="15" customHeight="1">
      <c r="B280" s="1"/>
      <c r="E280" s="3"/>
      <c r="F280" s="4"/>
      <c r="G280" s="5"/>
      <c r="H280" s="3"/>
      <c r="I280" s="6"/>
    </row>
    <row r="281" spans="2:9" s="2" customFormat="1" ht="15" customHeight="1">
      <c r="B281" s="1"/>
      <c r="E281" s="3"/>
      <c r="F281" s="4"/>
      <c r="G281" s="5"/>
      <c r="H281" s="3"/>
      <c r="I281" s="6"/>
    </row>
    <row r="282" spans="2:9" s="2" customFormat="1" ht="15" customHeight="1">
      <c r="B282" s="1"/>
      <c r="E282" s="3"/>
      <c r="F282" s="4"/>
      <c r="G282" s="5"/>
      <c r="H282" s="3"/>
      <c r="I282" s="6"/>
    </row>
    <row r="283" spans="2:9" s="2" customFormat="1" ht="15" customHeight="1">
      <c r="B283" s="1"/>
      <c r="E283" s="3"/>
      <c r="F283" s="4"/>
      <c r="G283" s="5"/>
      <c r="H283" s="3"/>
      <c r="I283" s="6"/>
    </row>
    <row r="284" spans="2:9" s="2" customFormat="1" ht="15" customHeight="1">
      <c r="B284" s="1"/>
      <c r="E284" s="3"/>
      <c r="F284" s="4"/>
      <c r="G284" s="5"/>
      <c r="H284" s="3"/>
      <c r="I284" s="6"/>
    </row>
    <row r="285" spans="2:9" s="2" customFormat="1" ht="15" customHeight="1">
      <c r="B285" s="1"/>
      <c r="E285" s="3"/>
      <c r="F285" s="4"/>
      <c r="G285" s="5"/>
      <c r="H285" s="3"/>
      <c r="I285" s="6"/>
    </row>
    <row r="286" spans="2:9" s="2" customFormat="1" ht="15" customHeight="1">
      <c r="B286" s="1"/>
      <c r="E286" s="3"/>
      <c r="F286" s="4"/>
      <c r="G286" s="5"/>
      <c r="H286" s="3"/>
      <c r="I286" s="6"/>
    </row>
    <row r="287" spans="2:9" s="2" customFormat="1" ht="15" customHeight="1">
      <c r="B287" s="1"/>
      <c r="E287" s="3"/>
      <c r="F287" s="4"/>
      <c r="G287" s="5"/>
      <c r="H287" s="3"/>
      <c r="I287" s="6"/>
    </row>
    <row r="288" spans="2:9" s="2" customFormat="1" ht="15" customHeight="1">
      <c r="B288" s="1"/>
      <c r="E288" s="3"/>
      <c r="F288" s="4"/>
      <c r="G288" s="5"/>
      <c r="H288" s="3"/>
      <c r="I288" s="6"/>
    </row>
    <row r="289" spans="2:9" s="2" customFormat="1" ht="15" customHeight="1">
      <c r="B289" s="1"/>
      <c r="E289" s="3"/>
      <c r="F289" s="4"/>
      <c r="G289" s="5"/>
      <c r="H289" s="3"/>
      <c r="I289" s="6"/>
    </row>
    <row r="290" spans="2:9" s="2" customFormat="1" ht="15" customHeight="1">
      <c r="B290" s="1"/>
      <c r="E290" s="3"/>
      <c r="F290" s="4"/>
      <c r="G290" s="5"/>
      <c r="H290" s="3"/>
      <c r="I290" s="6"/>
    </row>
    <row r="291" spans="2:9" s="2" customFormat="1" ht="15" customHeight="1">
      <c r="B291" s="1"/>
      <c r="E291" s="3"/>
      <c r="F291" s="4"/>
      <c r="G291" s="5"/>
      <c r="H291" s="3"/>
      <c r="I291" s="6"/>
    </row>
    <row r="292" spans="2:9" s="2" customFormat="1" ht="15" customHeight="1">
      <c r="B292" s="1"/>
      <c r="E292" s="3"/>
      <c r="F292" s="4"/>
      <c r="G292" s="5"/>
      <c r="H292" s="3"/>
      <c r="I292" s="6"/>
    </row>
    <row r="293" spans="2:9" s="2" customFormat="1" ht="15" customHeight="1">
      <c r="B293" s="1"/>
      <c r="E293" s="3"/>
      <c r="F293" s="4"/>
      <c r="G293" s="5"/>
      <c r="H293" s="3"/>
      <c r="I293" s="6"/>
    </row>
    <row r="294" spans="2:9" s="2" customFormat="1" ht="15" customHeight="1">
      <c r="B294" s="1"/>
      <c r="E294" s="3"/>
      <c r="F294" s="4"/>
      <c r="G294" s="5"/>
      <c r="H294" s="3"/>
      <c r="I294" s="6"/>
    </row>
    <row r="295" spans="2:9" s="2" customFormat="1" ht="15" customHeight="1">
      <c r="B295" s="1"/>
      <c r="E295" s="3"/>
      <c r="F295" s="4"/>
      <c r="G295" s="5"/>
      <c r="H295" s="3"/>
      <c r="I295" s="6"/>
    </row>
    <row r="296" spans="2:9" s="2" customFormat="1" ht="15" customHeight="1">
      <c r="B296" s="1"/>
      <c r="E296" s="3"/>
      <c r="F296" s="4"/>
      <c r="G296" s="5"/>
      <c r="H296" s="3"/>
      <c r="I296" s="6"/>
    </row>
    <row r="297" spans="2:9" s="2" customFormat="1" ht="15" customHeight="1">
      <c r="B297" s="1"/>
      <c r="E297" s="3"/>
      <c r="F297" s="4"/>
      <c r="G297" s="5"/>
      <c r="H297" s="3"/>
      <c r="I297" s="6"/>
    </row>
    <row r="298" spans="2:9" s="2" customFormat="1" ht="15" customHeight="1">
      <c r="B298" s="1"/>
      <c r="E298" s="3"/>
      <c r="F298" s="4"/>
      <c r="G298" s="5"/>
      <c r="H298" s="3"/>
      <c r="I298" s="6"/>
    </row>
    <row r="299" spans="2:9" s="2" customFormat="1" ht="15" customHeight="1">
      <c r="B299" s="1"/>
      <c r="E299" s="3"/>
      <c r="F299" s="4"/>
      <c r="G299" s="5"/>
      <c r="H299" s="3"/>
      <c r="I299" s="6"/>
    </row>
    <row r="300" spans="2:9" s="2" customFormat="1" ht="15" customHeight="1">
      <c r="B300" s="1"/>
      <c r="E300" s="3"/>
      <c r="F300" s="4"/>
      <c r="G300" s="5"/>
      <c r="H300" s="3"/>
      <c r="I300" s="6"/>
    </row>
    <row r="301" spans="2:9" s="2" customFormat="1" ht="15" customHeight="1">
      <c r="B301" s="1"/>
      <c r="E301" s="3"/>
      <c r="F301" s="4"/>
      <c r="G301" s="5"/>
      <c r="H301" s="3"/>
      <c r="I301" s="6"/>
    </row>
    <row r="302" spans="2:9" s="2" customFormat="1" ht="15" customHeight="1">
      <c r="B302" s="1"/>
      <c r="E302" s="3"/>
      <c r="F302" s="4"/>
      <c r="G302" s="5"/>
      <c r="H302" s="3"/>
      <c r="I302" s="6"/>
    </row>
    <row r="303" spans="2:9" s="2" customFormat="1" ht="15" customHeight="1">
      <c r="B303" s="1"/>
      <c r="E303" s="3"/>
      <c r="F303" s="4"/>
      <c r="G303" s="5"/>
      <c r="H303" s="3"/>
      <c r="I303" s="6"/>
    </row>
    <row r="304" spans="2:9" s="2" customFormat="1" ht="15" customHeight="1">
      <c r="B304" s="1"/>
      <c r="E304" s="3"/>
      <c r="F304" s="4"/>
      <c r="G304" s="5"/>
      <c r="H304" s="3"/>
      <c r="I304" s="6"/>
    </row>
    <row r="305" spans="2:9" s="2" customFormat="1" ht="15" customHeight="1">
      <c r="B305" s="1"/>
      <c r="E305" s="3"/>
      <c r="F305" s="4"/>
      <c r="G305" s="5"/>
      <c r="H305" s="3"/>
      <c r="I305" s="6"/>
    </row>
    <row r="306" spans="2:9" s="2" customFormat="1" ht="15" customHeight="1">
      <c r="B306" s="1"/>
      <c r="E306" s="3"/>
      <c r="F306" s="4"/>
      <c r="G306" s="5"/>
      <c r="H306" s="3"/>
      <c r="I306" s="6"/>
    </row>
    <row r="307" spans="2:9" s="2" customFormat="1" ht="15" customHeight="1">
      <c r="B307" s="1"/>
      <c r="E307" s="3"/>
      <c r="F307" s="4"/>
      <c r="G307" s="5"/>
      <c r="H307" s="3"/>
      <c r="I307" s="6"/>
    </row>
    <row r="308" spans="2:9" s="2" customFormat="1" ht="15" customHeight="1">
      <c r="B308" s="1"/>
      <c r="E308" s="3"/>
      <c r="F308" s="4"/>
      <c r="G308" s="5"/>
      <c r="H308" s="3"/>
      <c r="I308" s="6"/>
    </row>
    <row r="309" spans="2:9" s="2" customFormat="1" ht="15" customHeight="1">
      <c r="B309" s="1"/>
      <c r="E309" s="3"/>
      <c r="F309" s="4"/>
      <c r="G309" s="5"/>
      <c r="H309" s="3"/>
      <c r="I309" s="6"/>
    </row>
    <row r="310" spans="2:9" s="2" customFormat="1" ht="15" customHeight="1">
      <c r="B310" s="1"/>
      <c r="E310" s="3"/>
      <c r="F310" s="4"/>
      <c r="G310" s="5"/>
      <c r="H310" s="3"/>
      <c r="I310" s="6"/>
    </row>
    <row r="311" spans="2:9" s="2" customFormat="1" ht="15" customHeight="1">
      <c r="B311" s="1"/>
      <c r="E311" s="3"/>
      <c r="F311" s="4"/>
      <c r="G311" s="5"/>
      <c r="H311" s="3"/>
      <c r="I311" s="6"/>
    </row>
    <row r="312" spans="2:9" s="2" customFormat="1" ht="15" customHeight="1">
      <c r="B312" s="1"/>
      <c r="E312" s="3"/>
      <c r="F312" s="4"/>
      <c r="G312" s="5"/>
      <c r="H312" s="3"/>
      <c r="I312" s="6"/>
    </row>
    <row r="313" spans="2:9" s="2" customFormat="1" ht="15" customHeight="1">
      <c r="B313" s="1"/>
      <c r="E313" s="3"/>
      <c r="F313" s="4"/>
      <c r="G313" s="5"/>
      <c r="H313" s="3"/>
      <c r="I313" s="6"/>
    </row>
    <row r="314" spans="2:9" s="2" customFormat="1" ht="15" customHeight="1">
      <c r="B314" s="1"/>
      <c r="E314" s="3"/>
      <c r="F314" s="4"/>
      <c r="G314" s="5"/>
      <c r="H314" s="3"/>
      <c r="I314" s="6"/>
    </row>
    <row r="315" spans="2:9" s="2" customFormat="1" ht="15" customHeight="1">
      <c r="B315" s="1"/>
      <c r="E315" s="3"/>
      <c r="F315" s="4"/>
      <c r="G315" s="5"/>
      <c r="H315" s="3"/>
      <c r="I315" s="6"/>
    </row>
    <row r="316" spans="2:9" s="2" customFormat="1" ht="15" customHeight="1">
      <c r="B316" s="1"/>
      <c r="E316" s="3"/>
      <c r="F316" s="4"/>
      <c r="G316" s="5"/>
      <c r="H316" s="3"/>
      <c r="I316" s="6"/>
    </row>
    <row r="317" spans="2:9" s="2" customFormat="1" ht="15" customHeight="1">
      <c r="B317" s="1"/>
      <c r="E317" s="3"/>
      <c r="F317" s="4"/>
      <c r="G317" s="5"/>
      <c r="H317" s="3"/>
      <c r="I317" s="6"/>
    </row>
    <row r="318" spans="2:9" s="2" customFormat="1" ht="15" customHeight="1">
      <c r="B318" s="1"/>
      <c r="E318" s="3"/>
      <c r="F318" s="4"/>
      <c r="G318" s="5"/>
      <c r="H318" s="3"/>
      <c r="I318" s="6"/>
    </row>
    <row r="319" spans="2:9" s="2" customFormat="1" ht="15" customHeight="1">
      <c r="B319" s="1"/>
      <c r="E319" s="3"/>
      <c r="F319" s="4"/>
      <c r="G319" s="5"/>
      <c r="H319" s="3"/>
      <c r="I319" s="6"/>
    </row>
    <row r="320" spans="2:9" s="2" customFormat="1" ht="15" customHeight="1">
      <c r="B320" s="1"/>
      <c r="E320" s="3"/>
      <c r="F320" s="4"/>
      <c r="G320" s="5"/>
      <c r="H320" s="3"/>
      <c r="I320" s="6"/>
    </row>
    <row r="321" spans="2:9" s="2" customFormat="1" ht="15" customHeight="1">
      <c r="B321" s="1"/>
      <c r="E321" s="3"/>
      <c r="F321" s="4"/>
      <c r="G321" s="5"/>
      <c r="H321" s="3"/>
      <c r="I321" s="6"/>
    </row>
    <row r="322" spans="2:9" s="2" customFormat="1" ht="15" customHeight="1">
      <c r="B322" s="1"/>
      <c r="E322" s="3"/>
      <c r="F322" s="4"/>
      <c r="G322" s="5"/>
      <c r="H322" s="3"/>
      <c r="I322" s="6"/>
    </row>
    <row r="323" spans="2:9" s="2" customFormat="1" ht="15" customHeight="1">
      <c r="B323" s="1"/>
      <c r="E323" s="3"/>
      <c r="F323" s="4"/>
      <c r="G323" s="5"/>
      <c r="H323" s="3"/>
      <c r="I323" s="6"/>
    </row>
    <row r="324" spans="2:9" s="2" customFormat="1" ht="15" customHeight="1">
      <c r="B324" s="1"/>
      <c r="E324" s="3"/>
      <c r="F324" s="4"/>
      <c r="G324" s="5"/>
      <c r="H324" s="3"/>
      <c r="I324" s="6"/>
    </row>
    <row r="325" spans="2:9" s="2" customFormat="1" ht="15" customHeight="1">
      <c r="B325" s="1"/>
      <c r="E325" s="3"/>
      <c r="F325" s="4"/>
      <c r="G325" s="5"/>
      <c r="H325" s="3"/>
      <c r="I325" s="6"/>
    </row>
    <row r="326" spans="2:9" s="2" customFormat="1" ht="15" customHeight="1">
      <c r="B326" s="1"/>
      <c r="E326" s="3"/>
      <c r="F326" s="4"/>
      <c r="G326" s="5"/>
      <c r="H326" s="3"/>
      <c r="I326" s="6"/>
    </row>
    <row r="327" spans="2:9" s="2" customFormat="1" ht="15" customHeight="1">
      <c r="B327" s="1"/>
      <c r="E327" s="3"/>
      <c r="F327" s="4"/>
      <c r="G327" s="5"/>
      <c r="H327" s="3"/>
      <c r="I327" s="6"/>
    </row>
    <row r="328" spans="2:9" s="2" customFormat="1" ht="15" customHeight="1">
      <c r="B328" s="1"/>
      <c r="E328" s="3"/>
      <c r="F328" s="4"/>
      <c r="G328" s="5"/>
      <c r="H328" s="3"/>
      <c r="I328" s="6"/>
    </row>
    <row r="329" spans="2:9" s="2" customFormat="1" ht="15" customHeight="1">
      <c r="B329" s="1"/>
      <c r="E329" s="3"/>
      <c r="F329" s="4"/>
      <c r="G329" s="5"/>
      <c r="H329" s="3"/>
      <c r="I329" s="6"/>
    </row>
    <row r="330" spans="2:9" s="2" customFormat="1" ht="15" customHeight="1">
      <c r="B330" s="1"/>
      <c r="E330" s="3"/>
      <c r="F330" s="4"/>
      <c r="G330" s="5"/>
      <c r="H330" s="3"/>
      <c r="I330" s="6"/>
    </row>
    <row r="331" spans="2:9" s="2" customFormat="1" ht="15" customHeight="1">
      <c r="B331" s="1"/>
      <c r="E331" s="3"/>
      <c r="F331" s="4"/>
      <c r="G331" s="5"/>
      <c r="H331" s="3"/>
      <c r="I331" s="6"/>
    </row>
    <row r="332" spans="2:9" s="2" customFormat="1" ht="15" customHeight="1">
      <c r="B332" s="1"/>
      <c r="E332" s="3"/>
      <c r="F332" s="4"/>
      <c r="G332" s="5"/>
      <c r="H332" s="3"/>
      <c r="I332" s="6"/>
    </row>
    <row r="333" spans="2:9" s="2" customFormat="1" ht="15" customHeight="1">
      <c r="B333" s="1"/>
      <c r="E333" s="3"/>
      <c r="F333" s="4"/>
      <c r="G333" s="5"/>
      <c r="H333" s="3"/>
      <c r="I333" s="6"/>
    </row>
    <row r="334" spans="2:9" s="2" customFormat="1" ht="15" customHeight="1">
      <c r="B334" s="1"/>
      <c r="E334" s="3"/>
      <c r="F334" s="4"/>
      <c r="G334" s="5"/>
      <c r="H334" s="3"/>
      <c r="I334" s="6"/>
    </row>
    <row r="335" spans="2:9" s="2" customFormat="1" ht="15" customHeight="1">
      <c r="B335" s="1"/>
      <c r="E335" s="3"/>
      <c r="F335" s="4"/>
      <c r="G335" s="5"/>
      <c r="H335" s="3"/>
      <c r="I335" s="6"/>
    </row>
    <row r="336" spans="2:9" s="2" customFormat="1" ht="15" customHeight="1">
      <c r="B336" s="1"/>
      <c r="E336" s="3"/>
      <c r="F336" s="4"/>
      <c r="G336" s="5"/>
      <c r="H336" s="3"/>
      <c r="I336" s="6"/>
    </row>
    <row r="337" spans="2:9" s="2" customFormat="1" ht="15" customHeight="1">
      <c r="B337" s="1"/>
      <c r="E337" s="3"/>
      <c r="F337" s="4"/>
      <c r="G337" s="5"/>
      <c r="H337" s="3"/>
      <c r="I337" s="6"/>
    </row>
    <row r="338" spans="2:9" s="2" customFormat="1" ht="15" customHeight="1">
      <c r="B338" s="1"/>
      <c r="E338" s="3"/>
      <c r="F338" s="4"/>
      <c r="G338" s="5"/>
      <c r="H338" s="3"/>
      <c r="I338" s="6"/>
    </row>
    <row r="339" spans="2:9" s="2" customFormat="1" ht="15" customHeight="1">
      <c r="B339" s="1"/>
      <c r="E339" s="3"/>
      <c r="F339" s="4"/>
      <c r="G339" s="5"/>
      <c r="H339" s="3"/>
      <c r="I339" s="6"/>
    </row>
    <row r="340" spans="2:9" s="2" customFormat="1" ht="15" customHeight="1">
      <c r="B340" s="1"/>
      <c r="E340" s="3"/>
      <c r="F340" s="4"/>
      <c r="G340" s="5"/>
      <c r="H340" s="3"/>
      <c r="I340" s="6"/>
    </row>
    <row r="341" spans="2:9" s="2" customFormat="1" ht="15" customHeight="1">
      <c r="B341" s="1"/>
      <c r="E341" s="3"/>
      <c r="F341" s="4"/>
      <c r="G341" s="5"/>
      <c r="H341" s="3"/>
      <c r="I341" s="6"/>
    </row>
    <row r="342" spans="2:9" s="2" customFormat="1" ht="15" customHeight="1">
      <c r="B342" s="1"/>
      <c r="E342" s="3"/>
      <c r="F342" s="4"/>
      <c r="G342" s="5"/>
      <c r="H342" s="3"/>
      <c r="I342" s="6"/>
    </row>
    <row r="343" spans="2:9" s="2" customFormat="1" ht="15" customHeight="1">
      <c r="B343" s="1"/>
      <c r="E343" s="3"/>
      <c r="F343" s="4"/>
      <c r="G343" s="5"/>
      <c r="H343" s="3"/>
      <c r="I343" s="6"/>
    </row>
    <row r="344" spans="2:9" s="2" customFormat="1" ht="15" customHeight="1">
      <c r="B344" s="1"/>
      <c r="E344" s="3"/>
      <c r="F344" s="4"/>
      <c r="G344" s="5"/>
      <c r="H344" s="3"/>
      <c r="I344" s="6"/>
    </row>
    <row r="345" spans="2:9" s="2" customFormat="1" ht="15" customHeight="1">
      <c r="B345" s="1"/>
      <c r="E345" s="3"/>
      <c r="F345" s="4"/>
      <c r="G345" s="5"/>
      <c r="H345" s="3"/>
      <c r="I345" s="6"/>
    </row>
    <row r="346" spans="2:9" s="2" customFormat="1" ht="15" customHeight="1">
      <c r="B346" s="1"/>
      <c r="E346" s="3"/>
      <c r="F346" s="4"/>
      <c r="G346" s="5"/>
      <c r="H346" s="3"/>
      <c r="I346" s="6"/>
    </row>
    <row r="347" spans="2:9" s="2" customFormat="1" ht="15" customHeight="1">
      <c r="B347" s="1"/>
      <c r="E347" s="3"/>
      <c r="F347" s="4"/>
      <c r="G347" s="5"/>
      <c r="H347" s="3"/>
      <c r="I347" s="6"/>
    </row>
    <row r="348" spans="2:9" s="2" customFormat="1" ht="15" customHeight="1">
      <c r="B348" s="1"/>
      <c r="E348" s="3"/>
      <c r="F348" s="4"/>
      <c r="G348" s="5"/>
      <c r="H348" s="3"/>
      <c r="I348" s="6"/>
    </row>
    <row r="349" spans="2:9" s="2" customFormat="1" ht="15" customHeight="1">
      <c r="B349" s="1"/>
      <c r="E349" s="3"/>
      <c r="F349" s="4"/>
      <c r="G349" s="5"/>
      <c r="H349" s="3"/>
      <c r="I349" s="6"/>
    </row>
    <row r="350" spans="2:9" s="2" customFormat="1" ht="15" customHeight="1">
      <c r="B350" s="1"/>
      <c r="E350" s="3"/>
      <c r="F350" s="4"/>
      <c r="G350" s="5"/>
      <c r="H350" s="3"/>
      <c r="I350" s="6"/>
    </row>
    <row r="351" spans="2:9" s="2" customFormat="1" ht="15" customHeight="1">
      <c r="B351" s="1"/>
      <c r="E351" s="3"/>
      <c r="F351" s="4"/>
      <c r="G351" s="5"/>
      <c r="H351" s="3"/>
      <c r="I351" s="6"/>
    </row>
    <row r="352" spans="2:9" s="2" customFormat="1" ht="15" customHeight="1">
      <c r="B352" s="1"/>
      <c r="E352" s="3"/>
      <c r="F352" s="4"/>
      <c r="G352" s="5"/>
      <c r="H352" s="3"/>
      <c r="I352" s="6"/>
    </row>
    <row r="353" spans="2:9" s="2" customFormat="1" ht="15" customHeight="1">
      <c r="B353" s="1"/>
      <c r="E353" s="3"/>
      <c r="F353" s="4"/>
      <c r="G353" s="5"/>
      <c r="H353" s="3"/>
      <c r="I353" s="6"/>
    </row>
    <row r="354" spans="2:9" s="2" customFormat="1" ht="15" customHeight="1">
      <c r="B354" s="1"/>
      <c r="E354" s="3"/>
      <c r="F354" s="4"/>
      <c r="G354" s="5"/>
      <c r="H354" s="3"/>
      <c r="I354" s="6"/>
    </row>
    <row r="355" spans="2:9" s="2" customFormat="1" ht="15" customHeight="1">
      <c r="B355" s="1"/>
      <c r="E355" s="3"/>
      <c r="F355" s="4"/>
      <c r="G355" s="5"/>
      <c r="H355" s="3"/>
      <c r="I355" s="6"/>
    </row>
    <row r="356" spans="2:9" s="2" customFormat="1" ht="15" customHeight="1">
      <c r="B356" s="1"/>
      <c r="E356" s="3"/>
      <c r="F356" s="4"/>
      <c r="G356" s="5"/>
      <c r="H356" s="3"/>
      <c r="I356" s="6"/>
    </row>
    <row r="357" spans="2:9" s="2" customFormat="1" ht="15" customHeight="1">
      <c r="B357" s="1"/>
      <c r="E357" s="3"/>
      <c r="F357" s="4"/>
      <c r="G357" s="5"/>
      <c r="H357" s="3"/>
      <c r="I357" s="6"/>
    </row>
    <row r="358" spans="2:9" s="2" customFormat="1" ht="15" customHeight="1">
      <c r="B358" s="1"/>
      <c r="E358" s="3"/>
      <c r="F358" s="4"/>
      <c r="G358" s="5"/>
      <c r="H358" s="3"/>
      <c r="I358" s="6"/>
    </row>
    <row r="359" spans="2:9" s="2" customFormat="1" ht="15" customHeight="1">
      <c r="B359" s="1"/>
      <c r="E359" s="3"/>
      <c r="F359" s="4"/>
      <c r="G359" s="5"/>
      <c r="H359" s="3"/>
      <c r="I359" s="6"/>
    </row>
    <row r="360" spans="2:9" s="2" customFormat="1" ht="15" customHeight="1">
      <c r="B360" s="1"/>
      <c r="E360" s="3"/>
      <c r="F360" s="4"/>
      <c r="G360" s="5"/>
      <c r="H360" s="3"/>
      <c r="I360" s="6"/>
    </row>
    <row r="361" spans="2:9" s="2" customFormat="1" ht="15" customHeight="1">
      <c r="B361" s="1"/>
      <c r="E361" s="3"/>
      <c r="F361" s="4"/>
      <c r="G361" s="5"/>
      <c r="H361" s="3"/>
      <c r="I361" s="6"/>
    </row>
    <row r="362" spans="2:9" s="2" customFormat="1" ht="15" customHeight="1">
      <c r="B362" s="1"/>
      <c r="E362" s="3"/>
      <c r="F362" s="4"/>
      <c r="G362" s="5"/>
      <c r="H362" s="3"/>
      <c r="I362" s="6"/>
    </row>
    <row r="363" spans="2:9" s="2" customFormat="1" ht="15" customHeight="1">
      <c r="B363" s="1"/>
      <c r="E363" s="3"/>
      <c r="F363" s="4"/>
      <c r="G363" s="5"/>
      <c r="H363" s="3"/>
      <c r="I363" s="6"/>
    </row>
    <row r="364" spans="2:9" s="2" customFormat="1" ht="15" customHeight="1">
      <c r="B364" s="1"/>
      <c r="E364" s="3"/>
      <c r="F364" s="4"/>
      <c r="G364" s="5"/>
      <c r="H364" s="3"/>
      <c r="I364" s="6"/>
    </row>
    <row r="365" spans="2:9" s="2" customFormat="1" ht="15" customHeight="1">
      <c r="B365" s="1"/>
      <c r="E365" s="3"/>
      <c r="F365" s="4"/>
      <c r="G365" s="5"/>
      <c r="H365" s="3"/>
      <c r="I365" s="6"/>
    </row>
    <row r="366" spans="2:9" s="2" customFormat="1" ht="15" customHeight="1">
      <c r="B366" s="1"/>
      <c r="E366" s="3"/>
      <c r="F366" s="4"/>
      <c r="G366" s="5"/>
      <c r="H366" s="3"/>
      <c r="I366" s="6"/>
    </row>
    <row r="367" spans="2:9" s="2" customFormat="1" ht="15" customHeight="1">
      <c r="B367" s="1"/>
      <c r="E367" s="3"/>
      <c r="F367" s="4"/>
      <c r="G367" s="5"/>
      <c r="H367" s="3"/>
      <c r="I367" s="6"/>
    </row>
    <row r="368" spans="2:9" s="2" customFormat="1" ht="15" customHeight="1">
      <c r="B368" s="1"/>
      <c r="E368" s="3"/>
      <c r="F368" s="4"/>
      <c r="G368" s="5"/>
      <c r="H368" s="3"/>
      <c r="I368" s="6"/>
    </row>
    <row r="369" spans="2:9" s="2" customFormat="1" ht="15" customHeight="1">
      <c r="B369" s="1"/>
      <c r="E369" s="3"/>
      <c r="F369" s="4"/>
      <c r="G369" s="5"/>
      <c r="H369" s="3"/>
      <c r="I369" s="6"/>
    </row>
    <row r="370" spans="2:9" s="2" customFormat="1" ht="15" customHeight="1">
      <c r="B370" s="1"/>
      <c r="E370" s="3"/>
      <c r="F370" s="4"/>
      <c r="G370" s="5"/>
      <c r="H370" s="3"/>
      <c r="I370" s="6"/>
    </row>
    <row r="371" spans="2:9" s="2" customFormat="1" ht="15" customHeight="1">
      <c r="B371" s="1"/>
      <c r="E371" s="3"/>
      <c r="F371" s="4"/>
      <c r="G371" s="5"/>
      <c r="H371" s="3"/>
      <c r="I371" s="6"/>
    </row>
    <row r="372" spans="2:9" s="2" customFormat="1" ht="15" customHeight="1">
      <c r="B372" s="1"/>
      <c r="E372" s="3"/>
      <c r="F372" s="4"/>
      <c r="G372" s="5"/>
      <c r="H372" s="3"/>
      <c r="I372" s="6"/>
    </row>
    <row r="373" spans="2:9" s="2" customFormat="1" ht="15" customHeight="1">
      <c r="B373" s="1"/>
      <c r="E373" s="3"/>
      <c r="F373" s="4"/>
      <c r="G373" s="5"/>
      <c r="H373" s="3"/>
      <c r="I373" s="6"/>
    </row>
    <row r="374" spans="2:9" s="2" customFormat="1" ht="15" customHeight="1">
      <c r="B374" s="1"/>
      <c r="E374" s="3"/>
      <c r="F374" s="4"/>
      <c r="G374" s="5"/>
      <c r="H374" s="3"/>
      <c r="I374" s="6"/>
    </row>
    <row r="375" spans="2:9" s="2" customFormat="1" ht="15" customHeight="1">
      <c r="B375" s="1"/>
      <c r="E375" s="3"/>
      <c r="F375" s="4"/>
      <c r="G375" s="5"/>
      <c r="H375" s="3"/>
      <c r="I375" s="6"/>
    </row>
    <row r="376" spans="2:9" s="2" customFormat="1" ht="15" customHeight="1">
      <c r="B376" s="1"/>
      <c r="E376" s="3"/>
      <c r="F376" s="4"/>
      <c r="G376" s="5"/>
      <c r="H376" s="3"/>
      <c r="I376" s="6"/>
    </row>
    <row r="377" spans="2:9" s="2" customFormat="1" ht="15" customHeight="1">
      <c r="B377" s="1"/>
      <c r="E377" s="3"/>
      <c r="F377" s="4"/>
      <c r="G377" s="5"/>
      <c r="H377" s="3"/>
      <c r="I377" s="6"/>
    </row>
    <row r="378" spans="2:9" s="2" customFormat="1" ht="15" customHeight="1">
      <c r="B378" s="1"/>
      <c r="E378" s="3"/>
      <c r="F378" s="4"/>
      <c r="G378" s="5"/>
      <c r="H378" s="3"/>
      <c r="I378" s="6"/>
    </row>
    <row r="379" spans="2:9" s="2" customFormat="1" ht="15" customHeight="1">
      <c r="B379" s="1"/>
      <c r="E379" s="3"/>
      <c r="F379" s="4"/>
      <c r="G379" s="5"/>
      <c r="H379" s="3"/>
      <c r="I379" s="6"/>
    </row>
    <row r="380" spans="2:9" s="2" customFormat="1" ht="15" customHeight="1">
      <c r="B380" s="1"/>
      <c r="E380" s="3"/>
      <c r="F380" s="4"/>
      <c r="G380" s="5"/>
      <c r="H380" s="3"/>
      <c r="I380" s="6"/>
    </row>
    <row r="381" spans="2:9" s="2" customFormat="1" ht="15" customHeight="1">
      <c r="B381" s="1"/>
      <c r="E381" s="3"/>
      <c r="F381" s="4"/>
      <c r="G381" s="5"/>
      <c r="H381" s="3"/>
      <c r="I381" s="6"/>
    </row>
    <row r="382" spans="2:9" s="2" customFormat="1" ht="15" customHeight="1">
      <c r="B382" s="1"/>
      <c r="E382" s="3"/>
      <c r="F382" s="4"/>
      <c r="G382" s="5"/>
      <c r="H382" s="3"/>
      <c r="I382" s="6"/>
    </row>
    <row r="383" spans="2:9" s="2" customFormat="1" ht="15" customHeight="1">
      <c r="B383" s="1"/>
      <c r="E383" s="3"/>
      <c r="F383" s="4"/>
      <c r="G383" s="5"/>
      <c r="H383" s="3"/>
      <c r="I383" s="6"/>
    </row>
    <row r="384" spans="2:9" s="2" customFormat="1" ht="15" customHeight="1">
      <c r="B384" s="1"/>
      <c r="E384" s="3"/>
      <c r="F384" s="4"/>
      <c r="G384" s="5"/>
      <c r="H384" s="3"/>
      <c r="I384" s="6"/>
    </row>
    <row r="385" spans="2:9" s="2" customFormat="1" ht="15" customHeight="1">
      <c r="B385" s="1"/>
      <c r="E385" s="3"/>
      <c r="F385" s="4"/>
      <c r="G385" s="5"/>
      <c r="H385" s="3"/>
      <c r="I385" s="6"/>
    </row>
    <row r="386" spans="2:9" s="2" customFormat="1" ht="15" customHeight="1">
      <c r="B386" s="1"/>
      <c r="E386" s="3"/>
      <c r="F386" s="4"/>
      <c r="G386" s="5"/>
      <c r="H386" s="3"/>
      <c r="I386" s="6"/>
    </row>
    <row r="387" spans="2:9" s="2" customFormat="1" ht="15" customHeight="1">
      <c r="B387" s="1"/>
      <c r="E387" s="3"/>
      <c r="F387" s="4"/>
      <c r="G387" s="5"/>
      <c r="H387" s="3"/>
      <c r="I387" s="6"/>
    </row>
    <row r="388" spans="2:9" s="2" customFormat="1" ht="15" customHeight="1">
      <c r="B388" s="1"/>
      <c r="E388" s="3"/>
      <c r="F388" s="4"/>
      <c r="G388" s="5"/>
      <c r="H388" s="3"/>
      <c r="I388" s="6"/>
    </row>
    <row r="389" spans="2:9" s="2" customFormat="1" ht="15" customHeight="1">
      <c r="B389" s="1"/>
      <c r="E389" s="3"/>
      <c r="F389" s="4"/>
      <c r="G389" s="5"/>
      <c r="H389" s="3"/>
      <c r="I389" s="6"/>
    </row>
    <row r="390" spans="2:9" s="2" customFormat="1" ht="15" customHeight="1">
      <c r="B390" s="1"/>
      <c r="E390" s="3"/>
      <c r="F390" s="4"/>
      <c r="G390" s="5"/>
      <c r="H390" s="3"/>
      <c r="I390" s="6"/>
    </row>
    <row r="391" spans="2:9" s="2" customFormat="1" ht="15" customHeight="1">
      <c r="B391" s="1"/>
      <c r="E391" s="3"/>
      <c r="F391" s="4"/>
      <c r="G391" s="5"/>
      <c r="H391" s="3"/>
      <c r="I391" s="6"/>
    </row>
    <row r="392" spans="2:9" s="2" customFormat="1" ht="15" customHeight="1">
      <c r="B392" s="1"/>
      <c r="E392" s="3"/>
      <c r="F392" s="4"/>
      <c r="G392" s="5"/>
      <c r="H392" s="3"/>
      <c r="I392" s="6"/>
    </row>
    <row r="393" spans="2:9" s="2" customFormat="1" ht="15" customHeight="1">
      <c r="B393" s="1"/>
      <c r="E393" s="3"/>
      <c r="F393" s="4"/>
      <c r="G393" s="5"/>
      <c r="H393" s="3"/>
      <c r="I393" s="6"/>
    </row>
    <row r="394" spans="2:9" s="2" customFormat="1" ht="15" customHeight="1">
      <c r="B394" s="1"/>
      <c r="E394" s="3"/>
      <c r="F394" s="4"/>
      <c r="G394" s="5"/>
      <c r="H394" s="3"/>
      <c r="I394" s="6"/>
    </row>
    <row r="395" spans="2:9" s="2" customFormat="1" ht="15" customHeight="1">
      <c r="B395" s="1"/>
      <c r="E395" s="3"/>
      <c r="F395" s="4"/>
      <c r="G395" s="5"/>
      <c r="H395" s="3"/>
      <c r="I395" s="6"/>
    </row>
    <row r="396" spans="2:9" s="2" customFormat="1" ht="15" customHeight="1">
      <c r="B396" s="1"/>
      <c r="E396" s="3"/>
      <c r="F396" s="4"/>
      <c r="G396" s="5"/>
      <c r="H396" s="3"/>
      <c r="I396" s="6"/>
    </row>
    <row r="397" spans="2:9" s="2" customFormat="1" ht="15" customHeight="1">
      <c r="B397" s="1"/>
      <c r="E397" s="3"/>
      <c r="F397" s="4"/>
      <c r="G397" s="5"/>
      <c r="H397" s="3"/>
      <c r="I397" s="6"/>
    </row>
    <row r="398" spans="2:9" s="2" customFormat="1" ht="15" customHeight="1">
      <c r="B398" s="1"/>
      <c r="E398" s="3"/>
      <c r="F398" s="4"/>
      <c r="G398" s="5"/>
      <c r="H398" s="3"/>
      <c r="I398" s="6"/>
    </row>
    <row r="399" spans="2:9" s="2" customFormat="1" ht="15" customHeight="1">
      <c r="B399" s="1"/>
      <c r="E399" s="3"/>
      <c r="F399" s="4"/>
      <c r="G399" s="5"/>
      <c r="H399" s="3"/>
      <c r="I399" s="6"/>
    </row>
    <row r="400" spans="2:9" s="2" customFormat="1" ht="15" customHeight="1">
      <c r="B400" s="1"/>
      <c r="E400" s="3"/>
      <c r="F400" s="4"/>
      <c r="G400" s="5"/>
      <c r="H400" s="3"/>
      <c r="I400" s="6"/>
    </row>
    <row r="401" spans="2:9" s="2" customFormat="1" ht="15" customHeight="1">
      <c r="B401" s="1"/>
      <c r="E401" s="3"/>
      <c r="F401" s="4"/>
      <c r="G401" s="5"/>
      <c r="H401" s="3"/>
      <c r="I401" s="6"/>
    </row>
    <row r="402" spans="2:9" s="2" customFormat="1" ht="15" customHeight="1">
      <c r="B402" s="1"/>
      <c r="E402" s="3"/>
      <c r="F402" s="4"/>
      <c r="G402" s="5"/>
      <c r="H402" s="3"/>
      <c r="I402" s="6"/>
    </row>
    <row r="403" spans="2:9" s="2" customFormat="1" ht="15" customHeight="1">
      <c r="B403" s="1"/>
      <c r="E403" s="3"/>
      <c r="F403" s="4"/>
      <c r="G403" s="5"/>
      <c r="H403" s="3"/>
      <c r="I403" s="6"/>
    </row>
    <row r="404" spans="2:9" s="2" customFormat="1" ht="15" customHeight="1">
      <c r="B404" s="1"/>
      <c r="E404" s="3"/>
      <c r="F404" s="4"/>
      <c r="G404" s="5"/>
      <c r="H404" s="3"/>
      <c r="I404" s="6"/>
    </row>
    <row r="405" spans="2:9" s="2" customFormat="1" ht="15" customHeight="1">
      <c r="B405" s="1"/>
      <c r="E405" s="3"/>
      <c r="F405" s="4"/>
      <c r="G405" s="5"/>
      <c r="H405" s="3"/>
      <c r="I405" s="6"/>
    </row>
    <row r="406" spans="2:9" s="2" customFormat="1" ht="15" customHeight="1">
      <c r="B406" s="1"/>
      <c r="E406" s="3"/>
      <c r="F406" s="4"/>
      <c r="G406" s="5"/>
      <c r="H406" s="3"/>
      <c r="I406" s="6"/>
    </row>
    <row r="407" spans="2:9" s="2" customFormat="1" ht="15" customHeight="1">
      <c r="B407" s="1"/>
      <c r="E407" s="3"/>
      <c r="F407" s="4"/>
      <c r="G407" s="5"/>
      <c r="H407" s="3"/>
      <c r="I407" s="6"/>
    </row>
    <row r="408" spans="2:9" s="2" customFormat="1" ht="15" customHeight="1">
      <c r="B408" s="1"/>
      <c r="E408" s="3"/>
      <c r="F408" s="4"/>
      <c r="G408" s="5"/>
      <c r="H408" s="3"/>
      <c r="I408" s="6"/>
    </row>
    <row r="409" spans="2:9" s="2" customFormat="1" ht="15" customHeight="1">
      <c r="B409" s="1"/>
      <c r="E409" s="3"/>
      <c r="F409" s="4"/>
      <c r="G409" s="5"/>
      <c r="H409" s="3"/>
      <c r="I409" s="6"/>
    </row>
    <row r="410" spans="2:9" s="2" customFormat="1" ht="15" customHeight="1">
      <c r="B410" s="1"/>
      <c r="E410" s="3"/>
      <c r="F410" s="4"/>
      <c r="G410" s="5"/>
      <c r="H410" s="3"/>
      <c r="I410" s="6"/>
    </row>
    <row r="411" spans="2:9" s="2" customFormat="1" ht="15" customHeight="1">
      <c r="B411" s="1"/>
      <c r="E411" s="3"/>
      <c r="F411" s="4"/>
      <c r="G411" s="5"/>
      <c r="H411" s="3"/>
      <c r="I411" s="6"/>
    </row>
    <row r="412" spans="2:9" s="2" customFormat="1" ht="15" customHeight="1">
      <c r="B412" s="1"/>
      <c r="E412" s="3"/>
      <c r="F412" s="4"/>
      <c r="G412" s="5"/>
      <c r="H412" s="3"/>
      <c r="I412" s="6"/>
    </row>
    <row r="413" spans="2:9" s="2" customFormat="1" ht="15" customHeight="1">
      <c r="B413" s="1"/>
      <c r="E413" s="3"/>
      <c r="F413" s="4"/>
      <c r="G413" s="5"/>
      <c r="H413" s="3"/>
      <c r="I413" s="6"/>
    </row>
    <row r="414" spans="2:9" s="2" customFormat="1" ht="15" customHeight="1">
      <c r="B414" s="1"/>
      <c r="E414" s="3"/>
      <c r="F414" s="4"/>
      <c r="G414" s="5"/>
      <c r="H414" s="3"/>
      <c r="I414" s="6"/>
    </row>
    <row r="415" spans="2:9" s="2" customFormat="1" ht="15" customHeight="1">
      <c r="B415" s="1"/>
      <c r="E415" s="3"/>
      <c r="F415" s="4"/>
      <c r="G415" s="5"/>
      <c r="H415" s="3"/>
      <c r="I415" s="6"/>
    </row>
    <row r="416" spans="2:9" s="2" customFormat="1" ht="15" customHeight="1">
      <c r="B416" s="1"/>
      <c r="E416" s="3"/>
      <c r="F416" s="4"/>
      <c r="G416" s="5"/>
      <c r="H416" s="3"/>
      <c r="I416" s="6"/>
    </row>
    <row r="417" spans="2:9" s="2" customFormat="1" ht="15" customHeight="1">
      <c r="B417" s="1"/>
      <c r="E417" s="3"/>
      <c r="F417" s="4"/>
      <c r="G417" s="5"/>
      <c r="H417" s="3"/>
      <c r="I417" s="6"/>
    </row>
    <row r="418" spans="2:9" s="2" customFormat="1" ht="15" customHeight="1">
      <c r="B418" s="1"/>
      <c r="E418" s="3"/>
      <c r="F418" s="4"/>
      <c r="G418" s="5"/>
      <c r="H418" s="3"/>
      <c r="I418" s="6"/>
    </row>
    <row r="419" spans="2:9" s="2" customFormat="1" ht="15" customHeight="1">
      <c r="B419" s="1"/>
      <c r="E419" s="3"/>
      <c r="F419" s="4"/>
      <c r="G419" s="5"/>
      <c r="H419" s="3"/>
      <c r="I419" s="6"/>
    </row>
    <row r="420" spans="2:9" s="2" customFormat="1" ht="15" customHeight="1">
      <c r="B420" s="1"/>
      <c r="E420" s="3"/>
      <c r="F420" s="4"/>
      <c r="G420" s="5"/>
      <c r="H420" s="3"/>
      <c r="I420" s="6"/>
    </row>
    <row r="421" spans="2:9" s="2" customFormat="1" ht="15" customHeight="1">
      <c r="B421" s="1"/>
      <c r="E421" s="3"/>
      <c r="F421" s="4"/>
      <c r="G421" s="5"/>
      <c r="H421" s="3"/>
      <c r="I421" s="6"/>
    </row>
    <row r="422" spans="2:9" s="2" customFormat="1" ht="15" customHeight="1">
      <c r="B422" s="1"/>
      <c r="E422" s="3"/>
      <c r="F422" s="4"/>
      <c r="G422" s="5"/>
      <c r="H422" s="3"/>
      <c r="I422" s="6"/>
    </row>
    <row r="423" spans="2:9" s="2" customFormat="1" ht="15" customHeight="1">
      <c r="B423" s="1"/>
      <c r="E423" s="3"/>
      <c r="F423" s="4"/>
      <c r="G423" s="5"/>
      <c r="H423" s="3"/>
      <c r="I423" s="6"/>
    </row>
    <row r="424" spans="2:9" s="2" customFormat="1" ht="15" customHeight="1">
      <c r="B424" s="1"/>
      <c r="E424" s="3"/>
      <c r="F424" s="4"/>
      <c r="G424" s="5"/>
      <c r="H424" s="3"/>
      <c r="I424" s="6"/>
    </row>
    <row r="425" spans="2:9" s="2" customFormat="1" ht="15" customHeight="1">
      <c r="B425" s="1"/>
      <c r="E425" s="3"/>
      <c r="F425" s="4"/>
      <c r="G425" s="5"/>
      <c r="H425" s="3"/>
      <c r="I425" s="6"/>
    </row>
    <row r="426" spans="2:9" s="2" customFormat="1" ht="15" customHeight="1">
      <c r="B426" s="1"/>
      <c r="E426" s="3"/>
      <c r="F426" s="4"/>
      <c r="G426" s="5"/>
      <c r="H426" s="3"/>
      <c r="I426" s="6"/>
    </row>
    <row r="427" spans="2:9" s="2" customFormat="1" ht="15" customHeight="1">
      <c r="B427" s="1"/>
      <c r="E427" s="3"/>
      <c r="F427" s="4"/>
      <c r="G427" s="5"/>
      <c r="H427" s="3"/>
      <c r="I427" s="6"/>
    </row>
    <row r="428" spans="2:9" s="2" customFormat="1" ht="15" customHeight="1">
      <c r="B428" s="1"/>
      <c r="E428" s="3"/>
      <c r="F428" s="4"/>
      <c r="G428" s="5"/>
      <c r="H428" s="3"/>
      <c r="I428" s="6"/>
    </row>
    <row r="429" spans="2:9" s="2" customFormat="1" ht="15" customHeight="1">
      <c r="B429" s="1"/>
      <c r="E429" s="3"/>
      <c r="F429" s="4"/>
      <c r="G429" s="5"/>
      <c r="H429" s="3"/>
      <c r="I429" s="6"/>
    </row>
    <row r="430" spans="2:9" s="2" customFormat="1" ht="15" customHeight="1">
      <c r="B430" s="1"/>
      <c r="E430" s="3"/>
      <c r="F430" s="4"/>
      <c r="G430" s="5"/>
      <c r="H430" s="3"/>
      <c r="I430" s="6"/>
    </row>
    <row r="431" spans="2:9" s="2" customFormat="1" ht="15" customHeight="1">
      <c r="B431" s="1"/>
      <c r="E431" s="3"/>
      <c r="F431" s="4"/>
      <c r="G431" s="5"/>
      <c r="H431" s="3"/>
      <c r="I431" s="6"/>
    </row>
    <row r="432" spans="2:9" s="2" customFormat="1" ht="15" customHeight="1">
      <c r="B432" s="1"/>
      <c r="E432" s="3"/>
      <c r="F432" s="4"/>
      <c r="G432" s="5"/>
      <c r="H432" s="3"/>
      <c r="I432" s="6"/>
    </row>
    <row r="433" spans="2:9" s="2" customFormat="1" ht="15" customHeight="1">
      <c r="B433" s="1"/>
      <c r="E433" s="3"/>
      <c r="F433" s="4"/>
      <c r="G433" s="5"/>
      <c r="H433" s="3"/>
      <c r="I433" s="6"/>
    </row>
    <row r="434" spans="2:9" s="2" customFormat="1" ht="15" customHeight="1">
      <c r="B434" s="1"/>
      <c r="E434" s="3"/>
      <c r="F434" s="4"/>
      <c r="G434" s="5"/>
      <c r="H434" s="3"/>
      <c r="I434" s="6"/>
    </row>
    <row r="435" spans="2:9" s="2" customFormat="1" ht="15" customHeight="1">
      <c r="B435" s="1"/>
      <c r="E435" s="3"/>
      <c r="F435" s="4"/>
      <c r="G435" s="5"/>
      <c r="H435" s="3"/>
      <c r="I435" s="6"/>
    </row>
    <row r="436" spans="2:9" s="2" customFormat="1" ht="15" customHeight="1">
      <c r="B436" s="1"/>
      <c r="E436" s="3"/>
      <c r="F436" s="4"/>
      <c r="G436" s="5"/>
      <c r="H436" s="3"/>
      <c r="I436" s="6"/>
    </row>
    <row r="437" spans="2:9" s="2" customFormat="1" ht="15" customHeight="1">
      <c r="B437" s="1"/>
      <c r="E437" s="3"/>
      <c r="F437" s="4"/>
      <c r="G437" s="5"/>
      <c r="H437" s="3"/>
      <c r="I437" s="6"/>
    </row>
    <row r="438" spans="2:9" s="2" customFormat="1" ht="15" customHeight="1">
      <c r="B438" s="1"/>
      <c r="E438" s="3"/>
      <c r="F438" s="4"/>
      <c r="G438" s="5"/>
      <c r="H438" s="3"/>
      <c r="I438" s="6"/>
    </row>
    <row r="439" spans="2:9" s="2" customFormat="1" ht="15" customHeight="1">
      <c r="B439" s="1"/>
      <c r="E439" s="3"/>
      <c r="F439" s="4"/>
      <c r="G439" s="5"/>
      <c r="H439" s="3"/>
      <c r="I439" s="6"/>
    </row>
    <row r="440" spans="2:9" s="2" customFormat="1" ht="15" customHeight="1">
      <c r="B440" s="1"/>
      <c r="E440" s="3"/>
      <c r="F440" s="4"/>
      <c r="G440" s="5"/>
      <c r="H440" s="3"/>
      <c r="I440" s="6"/>
    </row>
    <row r="441" spans="2:9" s="2" customFormat="1" ht="15" customHeight="1">
      <c r="B441" s="1"/>
      <c r="E441" s="3"/>
      <c r="F441" s="4"/>
      <c r="G441" s="5"/>
      <c r="H441" s="3"/>
      <c r="I441" s="6"/>
    </row>
    <row r="442" spans="2:9" s="2" customFormat="1" ht="15" customHeight="1">
      <c r="B442" s="1"/>
      <c r="E442" s="3"/>
      <c r="F442" s="4"/>
      <c r="G442" s="5"/>
      <c r="H442" s="3"/>
      <c r="I442" s="6"/>
    </row>
    <row r="443" spans="2:9" s="2" customFormat="1" ht="15" customHeight="1">
      <c r="B443" s="1"/>
      <c r="E443" s="3"/>
      <c r="F443" s="4"/>
      <c r="G443" s="5"/>
      <c r="H443" s="3"/>
      <c r="I443" s="6"/>
    </row>
    <row r="444" spans="2:9" s="2" customFormat="1" ht="15" customHeight="1">
      <c r="B444" s="1"/>
      <c r="E444" s="3"/>
      <c r="F444" s="4"/>
      <c r="G444" s="5"/>
      <c r="H444" s="3"/>
      <c r="I444" s="6"/>
    </row>
    <row r="445" spans="2:9" s="2" customFormat="1" ht="15" customHeight="1">
      <c r="B445" s="1"/>
      <c r="E445" s="3"/>
      <c r="F445" s="4"/>
      <c r="G445" s="5"/>
      <c r="H445" s="3"/>
      <c r="I445" s="6"/>
    </row>
    <row r="446" spans="2:9" s="2" customFormat="1" ht="15" customHeight="1">
      <c r="B446" s="1"/>
      <c r="E446" s="3"/>
      <c r="F446" s="4"/>
      <c r="G446" s="5"/>
      <c r="H446" s="3"/>
      <c r="I446" s="6"/>
    </row>
    <row r="447" spans="2:9" s="2" customFormat="1" ht="15" customHeight="1">
      <c r="B447" s="1"/>
      <c r="E447" s="3"/>
      <c r="F447" s="4"/>
      <c r="G447" s="5"/>
      <c r="H447" s="3"/>
      <c r="I447" s="6"/>
    </row>
    <row r="448" spans="2:9" s="2" customFormat="1" ht="15" customHeight="1">
      <c r="B448" s="1"/>
      <c r="E448" s="3"/>
      <c r="F448" s="4"/>
      <c r="G448" s="5"/>
      <c r="H448" s="3"/>
      <c r="I448" s="6"/>
    </row>
    <row r="449" spans="2:9" s="2" customFormat="1" ht="15" customHeight="1">
      <c r="B449" s="1"/>
      <c r="E449" s="3"/>
      <c r="F449" s="4"/>
      <c r="G449" s="5"/>
      <c r="H449" s="3"/>
      <c r="I449" s="6"/>
    </row>
    <row r="450" spans="2:9" s="2" customFormat="1" ht="15" customHeight="1">
      <c r="B450" s="1"/>
      <c r="E450" s="3"/>
      <c r="F450" s="4"/>
      <c r="G450" s="5"/>
      <c r="H450" s="3"/>
      <c r="I450" s="6"/>
    </row>
    <row r="451" spans="2:9" s="2" customFormat="1" ht="15" customHeight="1">
      <c r="B451" s="1"/>
      <c r="E451" s="3"/>
      <c r="F451" s="4"/>
      <c r="G451" s="5"/>
      <c r="H451" s="3"/>
      <c r="I451" s="6"/>
    </row>
    <row r="452" spans="2:9" s="2" customFormat="1" ht="15" customHeight="1">
      <c r="B452" s="1"/>
      <c r="E452" s="3"/>
      <c r="F452" s="4"/>
      <c r="G452" s="5"/>
      <c r="H452" s="3"/>
      <c r="I452" s="6"/>
    </row>
    <row r="453" spans="2:9" s="2" customFormat="1" ht="15" customHeight="1">
      <c r="B453" s="1"/>
      <c r="E453" s="3"/>
      <c r="F453" s="4"/>
      <c r="G453" s="5"/>
      <c r="H453" s="3"/>
      <c r="I453" s="6"/>
    </row>
    <row r="454" spans="2:9" s="2" customFormat="1" ht="15" customHeight="1">
      <c r="B454" s="1"/>
      <c r="E454" s="3"/>
      <c r="F454" s="4"/>
      <c r="G454" s="5"/>
      <c r="H454" s="3"/>
      <c r="I454" s="6"/>
    </row>
    <row r="455" spans="2:9" s="2" customFormat="1" ht="15" customHeight="1">
      <c r="B455" s="1"/>
      <c r="E455" s="3"/>
      <c r="F455" s="4"/>
      <c r="G455" s="5"/>
      <c r="H455" s="3"/>
      <c r="I455" s="6"/>
    </row>
    <row r="456" spans="2:9" s="2" customFormat="1" ht="15" customHeight="1">
      <c r="B456" s="1"/>
      <c r="E456" s="3"/>
      <c r="F456" s="4"/>
      <c r="G456" s="5"/>
      <c r="H456" s="3"/>
      <c r="I456" s="6"/>
    </row>
    <row r="457" spans="2:9" s="2" customFormat="1" ht="15" customHeight="1">
      <c r="B457" s="1"/>
      <c r="E457" s="3"/>
      <c r="F457" s="4"/>
      <c r="G457" s="5"/>
      <c r="H457" s="3"/>
      <c r="I457" s="6"/>
    </row>
    <row r="458" spans="2:9" s="2" customFormat="1" ht="15" customHeight="1">
      <c r="B458" s="1"/>
      <c r="E458" s="3"/>
      <c r="F458" s="4"/>
      <c r="G458" s="5"/>
      <c r="H458" s="3"/>
      <c r="I458" s="6"/>
    </row>
    <row r="459" spans="2:9" s="2" customFormat="1" ht="15" customHeight="1">
      <c r="B459" s="1"/>
      <c r="E459" s="3"/>
      <c r="F459" s="4"/>
      <c r="G459" s="5"/>
      <c r="H459" s="3"/>
      <c r="I459" s="6"/>
    </row>
    <row r="460" spans="2:9" s="2" customFormat="1" ht="15" customHeight="1">
      <c r="B460" s="1"/>
      <c r="E460" s="3"/>
      <c r="F460" s="4"/>
      <c r="G460" s="5"/>
      <c r="H460" s="3"/>
      <c r="I460" s="6"/>
    </row>
    <row r="461" spans="2:9" s="2" customFormat="1" ht="15" customHeight="1">
      <c r="B461" s="1"/>
      <c r="E461" s="3"/>
      <c r="F461" s="4"/>
      <c r="G461" s="5"/>
      <c r="H461" s="3"/>
      <c r="I461" s="6"/>
    </row>
    <row r="462" spans="2:9" s="2" customFormat="1" ht="15" customHeight="1">
      <c r="B462" s="1"/>
      <c r="E462" s="3"/>
      <c r="F462" s="4"/>
      <c r="G462" s="5"/>
      <c r="H462" s="3"/>
      <c r="I462" s="6"/>
    </row>
    <row r="463" spans="2:9" s="2" customFormat="1" ht="15" customHeight="1">
      <c r="B463" s="1"/>
      <c r="E463" s="3"/>
      <c r="F463" s="4"/>
      <c r="G463" s="5"/>
      <c r="H463" s="3"/>
      <c r="I463" s="6"/>
    </row>
    <row r="464" spans="2:9" s="2" customFormat="1" ht="15" customHeight="1">
      <c r="B464" s="1"/>
      <c r="E464" s="3"/>
      <c r="F464" s="4"/>
      <c r="G464" s="5"/>
      <c r="H464" s="3"/>
      <c r="I464" s="6"/>
    </row>
    <row r="465" spans="2:9" s="2" customFormat="1" ht="15" customHeight="1">
      <c r="B465" s="1"/>
      <c r="E465" s="3"/>
      <c r="F465" s="4"/>
      <c r="G465" s="5"/>
      <c r="H465" s="3"/>
      <c r="I465" s="6"/>
    </row>
    <row r="466" spans="2:9" s="2" customFormat="1" ht="15" customHeight="1">
      <c r="B466" s="1"/>
      <c r="E466" s="3"/>
      <c r="F466" s="4"/>
      <c r="G466" s="5"/>
      <c r="H466" s="3"/>
      <c r="I466" s="6"/>
    </row>
    <row r="467" spans="2:9" s="2" customFormat="1" ht="15" customHeight="1">
      <c r="B467" s="1"/>
      <c r="E467" s="3"/>
      <c r="F467" s="4"/>
      <c r="G467" s="5"/>
      <c r="H467" s="3"/>
      <c r="I467" s="6"/>
    </row>
    <row r="468" spans="2:9" s="2" customFormat="1" ht="15" customHeight="1">
      <c r="B468" s="1"/>
      <c r="E468" s="3"/>
      <c r="F468" s="4"/>
      <c r="G468" s="5"/>
      <c r="H468" s="3"/>
      <c r="I468" s="6"/>
    </row>
    <row r="469" spans="2:9" s="2" customFormat="1" ht="15" customHeight="1">
      <c r="B469" s="1"/>
      <c r="E469" s="3"/>
      <c r="F469" s="4"/>
      <c r="G469" s="5"/>
      <c r="H469" s="3"/>
      <c r="I469" s="6"/>
    </row>
    <row r="470" spans="2:9" s="2" customFormat="1" ht="15" customHeight="1">
      <c r="B470" s="1"/>
      <c r="E470" s="3"/>
      <c r="F470" s="4"/>
      <c r="G470" s="5"/>
      <c r="H470" s="3"/>
      <c r="I470" s="6"/>
    </row>
    <row r="471" spans="2:9" s="2" customFormat="1" ht="15" customHeight="1">
      <c r="B471" s="1"/>
      <c r="E471" s="3"/>
      <c r="F471" s="4"/>
      <c r="G471" s="5"/>
      <c r="H471" s="3"/>
      <c r="I471" s="6"/>
    </row>
    <row r="472" spans="2:9" s="2" customFormat="1" ht="15" customHeight="1">
      <c r="B472" s="1"/>
      <c r="E472" s="3"/>
      <c r="F472" s="4"/>
      <c r="G472" s="5"/>
      <c r="H472" s="3"/>
      <c r="I472" s="6"/>
    </row>
    <row r="473" spans="2:9" s="2" customFormat="1" ht="15" customHeight="1">
      <c r="B473" s="1"/>
      <c r="E473" s="3"/>
      <c r="F473" s="4"/>
      <c r="G473" s="5"/>
      <c r="H473" s="3"/>
      <c r="I473" s="6"/>
    </row>
    <row r="474" spans="2:9" s="2" customFormat="1" ht="15" customHeight="1">
      <c r="B474" s="1"/>
      <c r="E474" s="3"/>
      <c r="F474" s="4"/>
      <c r="G474" s="5"/>
      <c r="H474" s="3"/>
      <c r="I474" s="6"/>
    </row>
    <row r="475" spans="2:9" s="2" customFormat="1" ht="15" customHeight="1">
      <c r="B475" s="1"/>
      <c r="E475" s="3"/>
      <c r="F475" s="4"/>
      <c r="G475" s="5"/>
      <c r="H475" s="3"/>
      <c r="I475" s="6"/>
    </row>
    <row r="476" spans="2:9" s="2" customFormat="1" ht="15" customHeight="1">
      <c r="B476" s="1"/>
      <c r="E476" s="3"/>
      <c r="F476" s="4"/>
      <c r="G476" s="5"/>
      <c r="H476" s="3"/>
      <c r="I476" s="6"/>
    </row>
    <row r="477" spans="2:9" s="2" customFormat="1" ht="15" customHeight="1">
      <c r="B477" s="1"/>
      <c r="E477" s="3"/>
      <c r="F477" s="4"/>
      <c r="G477" s="5"/>
      <c r="H477" s="3"/>
      <c r="I477" s="6"/>
    </row>
    <row r="478" spans="2:9" s="2" customFormat="1" ht="15" customHeight="1">
      <c r="B478" s="1"/>
      <c r="E478" s="3"/>
      <c r="F478" s="4"/>
      <c r="G478" s="5"/>
      <c r="H478" s="3"/>
      <c r="I478" s="6"/>
    </row>
    <row r="479" spans="2:9" s="2" customFormat="1" ht="15" customHeight="1">
      <c r="B479" s="1"/>
      <c r="E479" s="3"/>
      <c r="F479" s="4"/>
      <c r="G479" s="5"/>
      <c r="H479" s="3"/>
      <c r="I479" s="6"/>
    </row>
    <row r="480" spans="2:9" s="2" customFormat="1" ht="15" customHeight="1">
      <c r="B480" s="1"/>
      <c r="E480" s="3"/>
      <c r="F480" s="4"/>
      <c r="G480" s="5"/>
      <c r="H480" s="3"/>
      <c r="I480" s="6"/>
    </row>
    <row r="481" spans="2:9" s="2" customFormat="1" ht="15" customHeight="1">
      <c r="B481" s="1"/>
      <c r="E481" s="3"/>
      <c r="F481" s="4"/>
      <c r="G481" s="5"/>
      <c r="H481" s="3"/>
      <c r="I481" s="6"/>
    </row>
    <row r="482" spans="2:9" s="2" customFormat="1" ht="15" customHeight="1">
      <c r="B482" s="1"/>
      <c r="E482" s="3"/>
      <c r="F482" s="4"/>
      <c r="G482" s="5"/>
      <c r="H482" s="3"/>
      <c r="I482" s="6"/>
    </row>
    <row r="483" spans="2:9" s="2" customFormat="1" ht="15" customHeight="1">
      <c r="B483" s="1"/>
      <c r="E483" s="3"/>
      <c r="F483" s="4"/>
      <c r="G483" s="5"/>
      <c r="H483" s="3"/>
      <c r="I483" s="6"/>
    </row>
    <row r="484" spans="2:9" s="2" customFormat="1" ht="15" customHeight="1">
      <c r="B484" s="1"/>
      <c r="E484" s="3"/>
      <c r="F484" s="4"/>
      <c r="G484" s="5"/>
      <c r="H484" s="3"/>
      <c r="I484" s="6"/>
    </row>
    <row r="485" spans="2:9" s="2" customFormat="1" ht="15" customHeight="1">
      <c r="B485" s="1"/>
      <c r="E485" s="3"/>
      <c r="F485" s="4"/>
      <c r="G485" s="5"/>
      <c r="H485" s="3"/>
      <c r="I485" s="6"/>
    </row>
    <row r="486" spans="2:9" s="2" customFormat="1" ht="15" customHeight="1">
      <c r="B486" s="1"/>
      <c r="E486" s="3"/>
      <c r="F486" s="4"/>
      <c r="G486" s="5"/>
      <c r="H486" s="3"/>
      <c r="I486" s="6"/>
    </row>
    <row r="487" spans="2:9" s="2" customFormat="1" ht="15" customHeight="1">
      <c r="B487" s="1"/>
      <c r="E487" s="3"/>
      <c r="F487" s="4"/>
      <c r="G487" s="5"/>
      <c r="H487" s="3"/>
      <c r="I487" s="6"/>
    </row>
    <row r="488" spans="2:9" s="2" customFormat="1" ht="15" customHeight="1">
      <c r="B488" s="1"/>
      <c r="E488" s="3"/>
      <c r="F488" s="4"/>
      <c r="G488" s="5"/>
      <c r="H488" s="3"/>
      <c r="I488" s="6"/>
    </row>
    <row r="489" spans="2:9" s="2" customFormat="1" ht="15" customHeight="1">
      <c r="B489" s="1"/>
      <c r="E489" s="3"/>
      <c r="F489" s="4"/>
      <c r="G489" s="5"/>
      <c r="H489" s="3"/>
      <c r="I489" s="6"/>
    </row>
    <row r="490" spans="2:9" s="2" customFormat="1" ht="15" customHeight="1">
      <c r="B490" s="1"/>
      <c r="E490" s="3"/>
      <c r="F490" s="4"/>
      <c r="G490" s="5"/>
      <c r="H490" s="3"/>
      <c r="I490" s="6"/>
    </row>
    <row r="491" spans="2:9" s="2" customFormat="1" ht="15" customHeight="1">
      <c r="B491" s="1"/>
      <c r="E491" s="3"/>
      <c r="F491" s="4"/>
      <c r="G491" s="5"/>
      <c r="H491" s="3"/>
      <c r="I491" s="6"/>
    </row>
    <row r="492" spans="2:9" s="2" customFormat="1" ht="15" customHeight="1">
      <c r="B492" s="1"/>
      <c r="E492" s="3"/>
      <c r="F492" s="4"/>
      <c r="G492" s="5"/>
      <c r="H492" s="3"/>
      <c r="I492" s="6"/>
    </row>
    <row r="493" spans="2:9" s="2" customFormat="1" ht="15" customHeight="1">
      <c r="B493" s="1"/>
      <c r="E493" s="3"/>
      <c r="F493" s="4"/>
      <c r="G493" s="5"/>
      <c r="H493" s="3"/>
      <c r="I493" s="6"/>
    </row>
    <row r="494" spans="2:9" s="2" customFormat="1" ht="15" customHeight="1">
      <c r="B494" s="1"/>
      <c r="E494" s="3"/>
      <c r="F494" s="4"/>
      <c r="G494" s="5"/>
      <c r="H494" s="3"/>
      <c r="I494" s="6"/>
    </row>
    <row r="495" spans="2:9" s="2" customFormat="1" ht="15" customHeight="1">
      <c r="B495" s="1"/>
      <c r="E495" s="3"/>
      <c r="F495" s="4"/>
      <c r="G495" s="5"/>
      <c r="H495" s="3"/>
      <c r="I495" s="6"/>
    </row>
    <row r="496" spans="2:9" s="2" customFormat="1" ht="15" customHeight="1">
      <c r="B496" s="1"/>
      <c r="E496" s="3"/>
      <c r="F496" s="4"/>
      <c r="G496" s="5"/>
      <c r="H496" s="3"/>
      <c r="I496" s="6"/>
    </row>
    <row r="497" spans="2:9" s="2" customFormat="1" ht="15" customHeight="1">
      <c r="B497" s="1"/>
      <c r="E497" s="3"/>
      <c r="F497" s="4"/>
      <c r="G497" s="5"/>
      <c r="H497" s="3"/>
      <c r="I497" s="6"/>
    </row>
    <row r="498" spans="2:9" s="2" customFormat="1" ht="15" customHeight="1">
      <c r="B498" s="1"/>
      <c r="E498" s="3"/>
      <c r="F498" s="4"/>
      <c r="G498" s="5"/>
      <c r="H498" s="3"/>
      <c r="I498" s="6"/>
    </row>
    <row r="499" spans="2:9" s="2" customFormat="1" ht="15" customHeight="1">
      <c r="B499" s="1"/>
      <c r="E499" s="3"/>
      <c r="F499" s="4"/>
      <c r="G499" s="5"/>
      <c r="H499" s="3"/>
      <c r="I499" s="6"/>
    </row>
    <row r="500" spans="2:9" s="2" customFormat="1" ht="15" customHeight="1">
      <c r="B500" s="1"/>
      <c r="E500" s="3"/>
      <c r="F500" s="4"/>
      <c r="G500" s="5"/>
      <c r="H500" s="3"/>
      <c r="I500" s="6"/>
    </row>
    <row r="501" spans="2:9" s="2" customFormat="1" ht="15" customHeight="1">
      <c r="B501" s="1"/>
      <c r="E501" s="3"/>
      <c r="F501" s="4"/>
      <c r="G501" s="5"/>
      <c r="H501" s="3"/>
      <c r="I501" s="6"/>
    </row>
    <row r="502" spans="2:9" s="2" customFormat="1" ht="15" customHeight="1">
      <c r="B502" s="1"/>
      <c r="E502" s="3"/>
      <c r="F502" s="4"/>
      <c r="G502" s="5"/>
      <c r="H502" s="3"/>
      <c r="I502" s="6"/>
    </row>
    <row r="503" spans="2:9" s="2" customFormat="1" ht="15" customHeight="1">
      <c r="B503" s="1"/>
      <c r="E503" s="3"/>
      <c r="F503" s="4"/>
      <c r="G503" s="5"/>
      <c r="H503" s="3"/>
      <c r="I503" s="6"/>
    </row>
    <row r="504" spans="2:9" s="2" customFormat="1" ht="15" customHeight="1">
      <c r="B504" s="1"/>
      <c r="E504" s="3"/>
      <c r="F504" s="4"/>
      <c r="G504" s="5"/>
      <c r="H504" s="3"/>
      <c r="I504" s="6"/>
    </row>
    <row r="505" spans="2:9" s="2" customFormat="1" ht="15" customHeight="1">
      <c r="B505" s="1"/>
      <c r="E505" s="3"/>
      <c r="F505" s="4"/>
      <c r="G505" s="5"/>
      <c r="H505" s="3"/>
      <c r="I505" s="6"/>
    </row>
    <row r="506" spans="2:9" s="2" customFormat="1" ht="15" customHeight="1">
      <c r="B506" s="1"/>
      <c r="E506" s="3"/>
      <c r="F506" s="4"/>
      <c r="G506" s="5"/>
      <c r="H506" s="3"/>
      <c r="I506" s="6"/>
    </row>
    <row r="507" spans="2:9" s="2" customFormat="1" ht="15" customHeight="1">
      <c r="B507" s="1"/>
      <c r="E507" s="3"/>
      <c r="F507" s="4"/>
      <c r="G507" s="5"/>
      <c r="H507" s="3"/>
      <c r="I507" s="6"/>
    </row>
    <row r="508" spans="2:9" s="2" customFormat="1" ht="15" customHeight="1">
      <c r="B508" s="1"/>
      <c r="E508" s="3"/>
      <c r="F508" s="4"/>
      <c r="G508" s="5"/>
      <c r="H508" s="3"/>
      <c r="I508" s="6"/>
    </row>
    <row r="509" spans="2:9" s="2" customFormat="1" ht="15" customHeight="1">
      <c r="B509" s="1"/>
      <c r="E509" s="3"/>
      <c r="F509" s="4"/>
      <c r="G509" s="5"/>
      <c r="H509" s="3"/>
      <c r="I509" s="6"/>
    </row>
    <row r="510" spans="2:9" s="2" customFormat="1" ht="15" customHeight="1">
      <c r="B510" s="1"/>
      <c r="E510" s="3"/>
      <c r="F510" s="4"/>
      <c r="G510" s="5"/>
      <c r="H510" s="3"/>
      <c r="I510" s="6"/>
    </row>
    <row r="511" spans="2:9" s="2" customFormat="1" ht="15" customHeight="1">
      <c r="B511" s="1"/>
      <c r="E511" s="3"/>
      <c r="F511" s="4"/>
      <c r="G511" s="5"/>
      <c r="H511" s="3"/>
      <c r="I511" s="6"/>
    </row>
    <row r="512" spans="2:9" s="2" customFormat="1" ht="15" customHeight="1">
      <c r="B512" s="1"/>
      <c r="E512" s="3"/>
      <c r="F512" s="4"/>
      <c r="G512" s="5"/>
      <c r="H512" s="3"/>
      <c r="I512" s="6"/>
    </row>
    <row r="513" spans="2:9" s="2" customFormat="1" ht="15" customHeight="1">
      <c r="B513" s="1"/>
      <c r="E513" s="3"/>
      <c r="F513" s="4"/>
      <c r="G513" s="5"/>
      <c r="H513" s="3"/>
      <c r="I513" s="6"/>
    </row>
    <row r="514" spans="2:9" s="2" customFormat="1" ht="15" customHeight="1">
      <c r="B514" s="1"/>
      <c r="E514" s="3"/>
      <c r="F514" s="4"/>
      <c r="G514" s="5"/>
      <c r="H514" s="3"/>
      <c r="I514" s="6"/>
    </row>
    <row r="515" spans="2:9" s="2" customFormat="1" ht="15" customHeight="1">
      <c r="B515" s="1"/>
      <c r="E515" s="3"/>
      <c r="F515" s="4"/>
      <c r="G515" s="5"/>
      <c r="H515" s="3"/>
      <c r="I515" s="6"/>
    </row>
    <row r="516" spans="2:9" s="2" customFormat="1" ht="15" customHeight="1">
      <c r="B516" s="1"/>
      <c r="E516" s="3"/>
      <c r="F516" s="4"/>
      <c r="G516" s="5"/>
      <c r="H516" s="3"/>
      <c r="I516" s="6"/>
    </row>
    <row r="517" spans="2:9" s="2" customFormat="1" ht="15" customHeight="1">
      <c r="B517" s="1"/>
      <c r="E517" s="3"/>
      <c r="F517" s="4"/>
      <c r="G517" s="5"/>
      <c r="H517" s="3"/>
      <c r="I517" s="6"/>
    </row>
    <row r="518" spans="2:9" s="2" customFormat="1" ht="15" customHeight="1">
      <c r="B518" s="1"/>
      <c r="E518" s="3"/>
      <c r="F518" s="4"/>
      <c r="G518" s="5"/>
      <c r="H518" s="3"/>
      <c r="I518" s="6"/>
    </row>
    <row r="519" spans="2:9" s="2" customFormat="1" ht="15" customHeight="1">
      <c r="B519" s="1"/>
      <c r="E519" s="3"/>
      <c r="F519" s="4"/>
      <c r="G519" s="5"/>
      <c r="H519" s="3"/>
      <c r="I519" s="6"/>
    </row>
    <row r="520" spans="2:9" s="2" customFormat="1" ht="15" customHeight="1">
      <c r="B520" s="1"/>
      <c r="E520" s="3"/>
      <c r="F520" s="4"/>
      <c r="G520" s="5"/>
      <c r="H520" s="3"/>
      <c r="I520" s="6"/>
    </row>
    <row r="521" spans="2:9" s="2" customFormat="1" ht="15" customHeight="1">
      <c r="B521" s="1"/>
      <c r="E521" s="3"/>
      <c r="F521" s="4"/>
      <c r="G521" s="5"/>
      <c r="H521" s="3"/>
      <c r="I521" s="6"/>
    </row>
    <row r="522" spans="2:9" s="2" customFormat="1" ht="15" customHeight="1">
      <c r="B522" s="1"/>
      <c r="E522" s="3"/>
      <c r="F522" s="4"/>
      <c r="G522" s="5"/>
      <c r="H522" s="3"/>
      <c r="I522" s="6"/>
    </row>
    <row r="523" spans="2:9" s="2" customFormat="1" ht="15" customHeight="1">
      <c r="B523" s="1"/>
      <c r="E523" s="3"/>
      <c r="F523" s="4"/>
      <c r="G523" s="5"/>
      <c r="H523" s="3"/>
      <c r="I523" s="6"/>
    </row>
    <row r="524" spans="2:9" s="2" customFormat="1" ht="15" customHeight="1">
      <c r="B524" s="1"/>
      <c r="E524" s="3"/>
      <c r="F524" s="4"/>
      <c r="G524" s="5"/>
      <c r="H524" s="3"/>
      <c r="I524" s="6"/>
    </row>
    <row r="525" spans="2:9" s="2" customFormat="1" ht="15" customHeight="1">
      <c r="B525" s="1"/>
      <c r="E525" s="3"/>
      <c r="F525" s="4"/>
      <c r="G525" s="5"/>
      <c r="H525" s="3"/>
      <c r="I525" s="6"/>
    </row>
    <row r="526" spans="2:9" s="2" customFormat="1" ht="15" customHeight="1">
      <c r="B526" s="1"/>
      <c r="E526" s="3"/>
      <c r="F526" s="4"/>
      <c r="G526" s="5"/>
      <c r="H526" s="3"/>
      <c r="I526" s="6"/>
    </row>
    <row r="527" spans="2:9" s="2" customFormat="1" ht="15" customHeight="1">
      <c r="B527" s="1"/>
      <c r="E527" s="3"/>
      <c r="F527" s="4"/>
      <c r="G527" s="5"/>
      <c r="H527" s="3"/>
      <c r="I527" s="6"/>
    </row>
    <row r="528" spans="2:9" s="2" customFormat="1" ht="15" customHeight="1">
      <c r="B528" s="1"/>
      <c r="E528" s="3"/>
      <c r="F528" s="4"/>
      <c r="G528" s="5"/>
      <c r="H528" s="3"/>
      <c r="I528" s="6"/>
    </row>
    <row r="529" spans="2:9" s="2" customFormat="1" ht="15" customHeight="1">
      <c r="B529" s="1"/>
      <c r="E529" s="3"/>
      <c r="F529" s="4"/>
      <c r="G529" s="5"/>
      <c r="H529" s="3"/>
      <c r="I529" s="6"/>
    </row>
    <row r="530" spans="2:9" s="2" customFormat="1" ht="15" customHeight="1">
      <c r="B530" s="1"/>
      <c r="E530" s="3"/>
      <c r="F530" s="4"/>
      <c r="G530" s="5"/>
      <c r="H530" s="3"/>
      <c r="I530" s="6"/>
    </row>
    <row r="531" spans="2:9" s="2" customFormat="1" ht="15" customHeight="1">
      <c r="B531" s="1"/>
      <c r="E531" s="3"/>
      <c r="F531" s="4"/>
      <c r="G531" s="5"/>
      <c r="H531" s="3"/>
      <c r="I531" s="6"/>
    </row>
    <row r="532" spans="2:9" s="2" customFormat="1" ht="15" customHeight="1">
      <c r="B532" s="1"/>
      <c r="E532" s="3"/>
      <c r="F532" s="4"/>
      <c r="G532" s="5"/>
      <c r="H532" s="3"/>
      <c r="I532" s="6"/>
    </row>
    <row r="533" spans="2:9" s="2" customFormat="1" ht="15" customHeight="1">
      <c r="B533" s="1"/>
      <c r="E533" s="3"/>
      <c r="F533" s="4"/>
      <c r="G533" s="5"/>
      <c r="H533" s="3"/>
      <c r="I533" s="6"/>
    </row>
    <row r="534" spans="2:9" s="2" customFormat="1" ht="15" customHeight="1">
      <c r="B534" s="1"/>
      <c r="E534" s="3"/>
      <c r="F534" s="4"/>
      <c r="G534" s="5"/>
      <c r="H534" s="3"/>
      <c r="I534" s="6"/>
    </row>
    <row r="535" spans="2:9" s="2" customFormat="1" ht="15" customHeight="1">
      <c r="B535" s="1"/>
      <c r="E535" s="3"/>
      <c r="F535" s="4"/>
      <c r="G535" s="5"/>
      <c r="H535" s="3"/>
      <c r="I535" s="6"/>
    </row>
    <row r="536" spans="2:9" s="2" customFormat="1" ht="15" customHeight="1">
      <c r="B536" s="1"/>
      <c r="E536" s="3"/>
      <c r="F536" s="4"/>
      <c r="G536" s="5"/>
      <c r="H536" s="3"/>
      <c r="I536" s="6"/>
    </row>
    <row r="537" spans="2:9" s="2" customFormat="1" ht="15" customHeight="1">
      <c r="B537" s="1"/>
      <c r="E537" s="3"/>
      <c r="F537" s="4"/>
      <c r="G537" s="5"/>
      <c r="H537" s="3"/>
      <c r="I537" s="6"/>
    </row>
    <row r="538" spans="2:9" s="2" customFormat="1" ht="15" customHeight="1">
      <c r="B538" s="1"/>
      <c r="E538" s="3"/>
      <c r="F538" s="4"/>
      <c r="G538" s="5"/>
      <c r="H538" s="3"/>
      <c r="I538" s="6"/>
    </row>
    <row r="539" spans="2:9" s="2" customFormat="1" ht="15" customHeight="1">
      <c r="B539" s="1"/>
      <c r="E539" s="3"/>
      <c r="F539" s="4"/>
      <c r="G539" s="5"/>
      <c r="H539" s="3"/>
      <c r="I539" s="6"/>
    </row>
    <row r="540" spans="2:9" s="2" customFormat="1" ht="15" customHeight="1">
      <c r="B540" s="1"/>
      <c r="E540" s="3"/>
      <c r="F540" s="4"/>
      <c r="G540" s="5"/>
      <c r="H540" s="3"/>
      <c r="I540" s="6"/>
    </row>
    <row r="541" spans="2:9" s="2" customFormat="1" ht="15" customHeight="1">
      <c r="B541" s="1"/>
      <c r="E541" s="3"/>
      <c r="F541" s="4"/>
      <c r="G541" s="5"/>
      <c r="H541" s="3"/>
      <c r="I541" s="6"/>
    </row>
    <row r="542" spans="2:9" s="2" customFormat="1" ht="15" customHeight="1">
      <c r="B542" s="1"/>
      <c r="E542" s="3"/>
      <c r="F542" s="4"/>
      <c r="G542" s="5"/>
      <c r="H542" s="3"/>
      <c r="I542" s="6"/>
    </row>
    <row r="543" spans="2:9" s="2" customFormat="1" ht="15" customHeight="1">
      <c r="B543" s="1"/>
      <c r="E543" s="3"/>
      <c r="F543" s="4"/>
      <c r="G543" s="5"/>
      <c r="H543" s="3"/>
      <c r="I543" s="6"/>
    </row>
    <row r="544" spans="2:9" s="2" customFormat="1" ht="15" customHeight="1">
      <c r="B544" s="1"/>
      <c r="E544" s="3"/>
      <c r="F544" s="4"/>
      <c r="G544" s="5"/>
      <c r="H544" s="3"/>
      <c r="I544" s="6"/>
    </row>
    <row r="545" spans="2:9" s="2" customFormat="1" ht="15" customHeight="1">
      <c r="B545" s="1"/>
      <c r="E545" s="3"/>
      <c r="F545" s="4"/>
      <c r="G545" s="5"/>
      <c r="H545" s="3"/>
      <c r="I545" s="6"/>
    </row>
    <row r="546" spans="2:9" s="2" customFormat="1" ht="15" customHeight="1">
      <c r="B546" s="1"/>
      <c r="E546" s="3"/>
      <c r="F546" s="4"/>
      <c r="G546" s="5"/>
      <c r="H546" s="3"/>
      <c r="I546" s="6"/>
    </row>
    <row r="547" spans="2:9" s="2" customFormat="1" ht="15" customHeight="1">
      <c r="B547" s="1"/>
      <c r="E547" s="3"/>
      <c r="F547" s="4"/>
      <c r="G547" s="5"/>
      <c r="H547" s="3"/>
      <c r="I547" s="6"/>
    </row>
    <row r="548" spans="2:9" s="2" customFormat="1" ht="15" customHeight="1">
      <c r="B548" s="1"/>
      <c r="E548" s="3"/>
      <c r="F548" s="4"/>
      <c r="G548" s="5"/>
      <c r="H548" s="3"/>
      <c r="I548" s="6"/>
    </row>
    <row r="549" spans="2:9" s="2" customFormat="1" ht="15" customHeight="1">
      <c r="B549" s="1"/>
      <c r="E549" s="3"/>
      <c r="F549" s="4"/>
      <c r="G549" s="5"/>
      <c r="H549" s="3"/>
      <c r="I549" s="6"/>
    </row>
    <row r="550" spans="2:9" s="2" customFormat="1" ht="15" customHeight="1">
      <c r="B550" s="1"/>
      <c r="E550" s="3"/>
      <c r="F550" s="4"/>
      <c r="G550" s="5"/>
      <c r="H550" s="3"/>
      <c r="I550" s="6"/>
    </row>
    <row r="551" spans="2:9" s="2" customFormat="1" ht="15" customHeight="1">
      <c r="B551" s="1"/>
      <c r="E551" s="3"/>
      <c r="F551" s="4"/>
      <c r="G551" s="5"/>
      <c r="H551" s="3"/>
      <c r="I551" s="6"/>
    </row>
    <row r="552" spans="2:9" s="2" customFormat="1" ht="15" customHeight="1">
      <c r="B552" s="1"/>
      <c r="E552" s="3"/>
      <c r="F552" s="4"/>
      <c r="G552" s="5"/>
      <c r="H552" s="3"/>
      <c r="I552" s="6"/>
    </row>
    <row r="553" spans="2:9" s="2" customFormat="1" ht="15" customHeight="1">
      <c r="B553" s="1"/>
      <c r="E553" s="3"/>
      <c r="F553" s="4"/>
      <c r="G553" s="5"/>
      <c r="H553" s="3"/>
      <c r="I553" s="6"/>
    </row>
    <row r="554" spans="2:9" s="2" customFormat="1" ht="15" customHeight="1">
      <c r="B554" s="1"/>
      <c r="E554" s="3"/>
      <c r="F554" s="4"/>
      <c r="G554" s="5"/>
      <c r="H554" s="3"/>
      <c r="I554" s="6"/>
    </row>
    <row r="555" spans="2:9" s="2" customFormat="1" ht="15" customHeight="1">
      <c r="B555" s="1"/>
      <c r="E555" s="3"/>
      <c r="F555" s="4"/>
      <c r="G555" s="5"/>
      <c r="H555" s="3"/>
      <c r="I555" s="6"/>
    </row>
    <row r="556" spans="2:9" s="2" customFormat="1" ht="15" customHeight="1">
      <c r="B556" s="1"/>
      <c r="E556" s="3"/>
      <c r="F556" s="4"/>
      <c r="G556" s="5"/>
      <c r="H556" s="3"/>
      <c r="I556" s="6"/>
    </row>
    <row r="557" spans="2:9" s="2" customFormat="1" ht="15" customHeight="1">
      <c r="B557" s="1"/>
      <c r="E557" s="3"/>
      <c r="F557" s="4"/>
      <c r="G557" s="5"/>
      <c r="H557" s="3"/>
      <c r="I557" s="6"/>
    </row>
    <row r="558" spans="2:9" s="2" customFormat="1" ht="15" customHeight="1">
      <c r="B558" s="1"/>
      <c r="E558" s="3"/>
      <c r="F558" s="4"/>
      <c r="G558" s="5"/>
      <c r="H558" s="3"/>
      <c r="I558" s="6"/>
    </row>
    <row r="559" spans="2:9" s="2" customFormat="1" ht="15" customHeight="1">
      <c r="B559" s="1"/>
      <c r="E559" s="3"/>
      <c r="F559" s="4"/>
      <c r="G559" s="5"/>
      <c r="H559" s="3"/>
      <c r="I559" s="6"/>
    </row>
    <row r="560" spans="2:9" s="2" customFormat="1" ht="15" customHeight="1">
      <c r="B560" s="1"/>
      <c r="E560" s="3"/>
      <c r="F560" s="4"/>
      <c r="G560" s="5"/>
      <c r="H560" s="3"/>
      <c r="I560" s="6"/>
    </row>
    <row r="561" spans="2:9" s="2" customFormat="1" ht="15" customHeight="1">
      <c r="B561" s="1"/>
      <c r="E561" s="3"/>
      <c r="F561" s="4"/>
      <c r="G561" s="5"/>
      <c r="H561" s="3"/>
      <c r="I561" s="6"/>
    </row>
    <row r="562" spans="2:9" s="2" customFormat="1" ht="15" customHeight="1">
      <c r="B562" s="1"/>
      <c r="E562" s="3"/>
      <c r="F562" s="4"/>
      <c r="G562" s="5"/>
      <c r="H562" s="3"/>
      <c r="I562" s="6"/>
    </row>
    <row r="563" spans="2:9" s="2" customFormat="1" ht="15" customHeight="1">
      <c r="B563" s="1"/>
      <c r="E563" s="3"/>
      <c r="F563" s="4"/>
      <c r="G563" s="5"/>
      <c r="H563" s="3"/>
      <c r="I563" s="6"/>
    </row>
    <row r="564" spans="2:9" s="2" customFormat="1" ht="15" customHeight="1">
      <c r="B564" s="1"/>
      <c r="E564" s="3"/>
      <c r="F564" s="4"/>
      <c r="G564" s="5"/>
      <c r="H564" s="3"/>
      <c r="I564" s="6"/>
    </row>
    <row r="565" spans="2:9" s="2" customFormat="1" ht="15" customHeight="1">
      <c r="B565" s="1"/>
      <c r="E565" s="3"/>
      <c r="F565" s="4"/>
      <c r="G565" s="5"/>
      <c r="H565" s="3"/>
      <c r="I565" s="6"/>
    </row>
    <row r="566" spans="2:9" s="2" customFormat="1" ht="15" customHeight="1">
      <c r="B566" s="1"/>
      <c r="E566" s="3"/>
      <c r="F566" s="4"/>
      <c r="G566" s="5"/>
      <c r="H566" s="3"/>
      <c r="I566" s="6"/>
    </row>
    <row r="567" spans="2:9" s="2" customFormat="1" ht="15" customHeight="1">
      <c r="B567" s="1"/>
      <c r="E567" s="3"/>
      <c r="F567" s="4"/>
      <c r="G567" s="5"/>
      <c r="H567" s="3"/>
      <c r="I567" s="6"/>
    </row>
    <row r="568" spans="2:9" s="2" customFormat="1" ht="15" customHeight="1">
      <c r="B568" s="1"/>
      <c r="E568" s="3"/>
      <c r="F568" s="4"/>
      <c r="G568" s="5"/>
      <c r="H568" s="3"/>
      <c r="I568" s="6"/>
    </row>
    <row r="569" spans="2:9" s="2" customFormat="1" ht="15" customHeight="1">
      <c r="B569" s="1"/>
      <c r="E569" s="3"/>
      <c r="F569" s="4"/>
      <c r="G569" s="5"/>
      <c r="H569" s="3"/>
      <c r="I569" s="6"/>
    </row>
    <row r="570" spans="2:9" s="2" customFormat="1" ht="15" customHeight="1">
      <c r="B570" s="1"/>
      <c r="E570" s="3"/>
      <c r="F570" s="4"/>
      <c r="G570" s="5"/>
      <c r="H570" s="3"/>
      <c r="I570" s="6"/>
    </row>
    <row r="571" spans="2:9" s="2" customFormat="1" ht="15" customHeight="1">
      <c r="B571" s="1"/>
      <c r="E571" s="3"/>
      <c r="F571" s="4"/>
      <c r="G571" s="5"/>
      <c r="H571" s="3"/>
      <c r="I571" s="6"/>
    </row>
    <row r="572" spans="2:9" s="2" customFormat="1" ht="15" customHeight="1">
      <c r="B572" s="1"/>
      <c r="E572" s="3"/>
      <c r="F572" s="4"/>
      <c r="G572" s="5"/>
      <c r="H572" s="3"/>
      <c r="I572" s="6"/>
    </row>
    <row r="573" spans="2:9" s="2" customFormat="1" ht="15" customHeight="1">
      <c r="B573" s="1"/>
      <c r="E573" s="3"/>
      <c r="F573" s="4"/>
      <c r="G573" s="5"/>
      <c r="H573" s="3"/>
      <c r="I573" s="6"/>
    </row>
    <row r="574" spans="2:9" s="2" customFormat="1" ht="15" customHeight="1">
      <c r="B574" s="1"/>
      <c r="E574" s="3"/>
      <c r="F574" s="4"/>
      <c r="G574" s="5"/>
      <c r="H574" s="3"/>
      <c r="I574" s="6"/>
    </row>
    <row r="575" spans="2:9" s="2" customFormat="1" ht="15" customHeight="1">
      <c r="B575" s="1"/>
      <c r="E575" s="3"/>
      <c r="F575" s="4"/>
      <c r="G575" s="5"/>
      <c r="H575" s="3"/>
      <c r="I575" s="6"/>
    </row>
    <row r="576" spans="2:9" s="2" customFormat="1" ht="15" customHeight="1">
      <c r="B576" s="1"/>
      <c r="E576" s="3"/>
      <c r="F576" s="4"/>
      <c r="G576" s="5"/>
      <c r="H576" s="3"/>
      <c r="I576" s="6"/>
    </row>
    <row r="577" spans="2:9" s="2" customFormat="1" ht="15" customHeight="1">
      <c r="B577" s="1"/>
      <c r="E577" s="3"/>
      <c r="F577" s="4"/>
      <c r="G577" s="5"/>
      <c r="H577" s="3"/>
      <c r="I577" s="6"/>
    </row>
    <row r="578" spans="2:9" s="2" customFormat="1" ht="15" customHeight="1">
      <c r="B578" s="1"/>
      <c r="E578" s="3"/>
      <c r="F578" s="4"/>
      <c r="G578" s="5"/>
      <c r="H578" s="3"/>
      <c r="I578" s="6"/>
    </row>
    <row r="579" spans="2:9" s="2" customFormat="1" ht="15" customHeight="1">
      <c r="B579" s="1"/>
      <c r="E579" s="3"/>
      <c r="F579" s="4"/>
      <c r="G579" s="5"/>
      <c r="H579" s="3"/>
      <c r="I579" s="6"/>
    </row>
    <row r="580" spans="2:9" s="2" customFormat="1" ht="15" customHeight="1">
      <c r="B580" s="1"/>
      <c r="E580" s="3"/>
      <c r="F580" s="4"/>
      <c r="G580" s="5"/>
      <c r="H580" s="3"/>
      <c r="I580" s="6"/>
    </row>
    <row r="581" spans="2:9" s="2" customFormat="1" ht="15" customHeight="1">
      <c r="B581" s="1"/>
      <c r="E581" s="3"/>
      <c r="F581" s="4"/>
      <c r="G581" s="5"/>
      <c r="H581" s="3"/>
      <c r="I581" s="6"/>
    </row>
    <row r="582" spans="2:9" s="2" customFormat="1" ht="15" customHeight="1">
      <c r="B582" s="1"/>
      <c r="E582" s="3"/>
      <c r="F582" s="4"/>
      <c r="G582" s="5"/>
      <c r="H582" s="3"/>
      <c r="I582" s="6"/>
    </row>
    <row r="583" spans="2:9" s="2" customFormat="1" ht="15" customHeight="1">
      <c r="B583" s="1"/>
      <c r="E583" s="3"/>
      <c r="F583" s="4"/>
      <c r="G583" s="5"/>
      <c r="H583" s="3"/>
      <c r="I583" s="6"/>
    </row>
    <row r="584" spans="2:9" s="2" customFormat="1" ht="15" customHeight="1">
      <c r="B584" s="1"/>
      <c r="E584" s="3"/>
      <c r="F584" s="4"/>
      <c r="G584" s="5"/>
      <c r="H584" s="3"/>
      <c r="I584" s="6"/>
    </row>
    <row r="585" spans="2:9" s="2" customFormat="1" ht="15" customHeight="1">
      <c r="B585" s="1"/>
      <c r="E585" s="3"/>
      <c r="F585" s="4"/>
      <c r="G585" s="5"/>
      <c r="H585" s="3"/>
      <c r="I585" s="6"/>
    </row>
    <row r="586" spans="2:9" s="2" customFormat="1" ht="15" customHeight="1">
      <c r="B586" s="1"/>
      <c r="E586" s="3"/>
      <c r="F586" s="4"/>
      <c r="G586" s="5"/>
      <c r="H586" s="3"/>
      <c r="I586" s="6"/>
    </row>
    <row r="587" spans="2:9" s="2" customFormat="1" ht="15" customHeight="1">
      <c r="B587" s="1"/>
      <c r="E587" s="3"/>
      <c r="F587" s="4"/>
      <c r="G587" s="5"/>
      <c r="H587" s="3"/>
      <c r="I587" s="6"/>
    </row>
    <row r="588" spans="2:9" s="2" customFormat="1" ht="15" customHeight="1">
      <c r="B588" s="1"/>
      <c r="E588" s="3"/>
      <c r="F588" s="4"/>
      <c r="G588" s="5"/>
      <c r="H588" s="3"/>
      <c r="I588" s="6"/>
    </row>
    <row r="589" spans="2:9" s="2" customFormat="1" ht="15" customHeight="1">
      <c r="B589" s="1"/>
      <c r="E589" s="3"/>
      <c r="F589" s="4"/>
      <c r="G589" s="5"/>
      <c r="H589" s="3"/>
      <c r="I589" s="6"/>
    </row>
    <row r="590" spans="2:9" s="2" customFormat="1" ht="15" customHeight="1">
      <c r="B590" s="1"/>
      <c r="E590" s="3"/>
      <c r="F590" s="4"/>
      <c r="G590" s="5"/>
      <c r="H590" s="3"/>
      <c r="I590" s="6"/>
    </row>
    <row r="591" spans="2:9" s="2" customFormat="1" ht="15" customHeight="1">
      <c r="B591" s="1"/>
      <c r="E591" s="3"/>
      <c r="F591" s="4"/>
      <c r="G591" s="5"/>
      <c r="H591" s="3"/>
      <c r="I591" s="6"/>
    </row>
    <row r="592" spans="2:9" s="2" customFormat="1" ht="15" customHeight="1">
      <c r="B592" s="1"/>
      <c r="E592" s="3"/>
      <c r="F592" s="4"/>
      <c r="G592" s="5"/>
      <c r="H592" s="3"/>
      <c r="I592" s="6"/>
    </row>
    <row r="593" spans="2:9" s="2" customFormat="1" ht="15" customHeight="1">
      <c r="B593" s="1"/>
      <c r="E593" s="3"/>
      <c r="F593" s="4"/>
      <c r="G593" s="5"/>
      <c r="H593" s="3"/>
      <c r="I593" s="6"/>
    </row>
    <row r="594" spans="2:9" s="2" customFormat="1" ht="15" customHeight="1">
      <c r="B594" s="1"/>
      <c r="E594" s="3"/>
      <c r="F594" s="4"/>
      <c r="G594" s="5"/>
      <c r="H594" s="3"/>
      <c r="I594" s="6"/>
    </row>
    <row r="595" spans="2:9" s="2" customFormat="1" ht="15" customHeight="1">
      <c r="B595" s="1"/>
      <c r="E595" s="3"/>
      <c r="F595" s="4"/>
      <c r="G595" s="5"/>
      <c r="H595" s="3"/>
      <c r="I595" s="6"/>
    </row>
    <row r="596" spans="2:9" s="2" customFormat="1" ht="15" customHeight="1">
      <c r="B596" s="1"/>
      <c r="E596" s="3"/>
      <c r="F596" s="4"/>
      <c r="G596" s="5"/>
      <c r="H596" s="3"/>
      <c r="I596" s="6"/>
    </row>
    <row r="597" spans="2:9" s="2" customFormat="1" ht="15" customHeight="1">
      <c r="B597" s="1"/>
      <c r="E597" s="3"/>
      <c r="F597" s="4"/>
      <c r="G597" s="5"/>
      <c r="H597" s="3"/>
      <c r="I597" s="6"/>
    </row>
    <row r="598" spans="2:9" s="2" customFormat="1" ht="15" customHeight="1">
      <c r="B598" s="1"/>
      <c r="E598" s="3"/>
      <c r="F598" s="4"/>
      <c r="G598" s="5"/>
      <c r="H598" s="3"/>
      <c r="I598" s="6"/>
    </row>
    <row r="599" spans="2:9" s="2" customFormat="1" ht="15" customHeight="1">
      <c r="B599" s="1"/>
      <c r="E599" s="3"/>
      <c r="F599" s="4"/>
      <c r="G599" s="5"/>
      <c r="H599" s="3"/>
      <c r="I599" s="6"/>
    </row>
    <row r="600" spans="2:9" s="2" customFormat="1" ht="15" customHeight="1">
      <c r="B600" s="1"/>
      <c r="E600" s="3"/>
      <c r="F600" s="4"/>
      <c r="G600" s="5"/>
      <c r="H600" s="3"/>
      <c r="I600" s="6"/>
    </row>
    <row r="601" spans="2:9" s="2" customFormat="1" ht="15" customHeight="1">
      <c r="B601" s="1"/>
      <c r="E601" s="3"/>
      <c r="F601" s="4"/>
      <c r="G601" s="5"/>
      <c r="H601" s="3"/>
      <c r="I601" s="6"/>
    </row>
    <row r="602" spans="2:9" s="2" customFormat="1" ht="15" customHeight="1">
      <c r="B602" s="1"/>
      <c r="E602" s="3"/>
      <c r="F602" s="4"/>
      <c r="G602" s="5"/>
      <c r="H602" s="3"/>
      <c r="I602" s="6"/>
    </row>
    <row r="603" spans="2:9" s="2" customFormat="1" ht="15" customHeight="1">
      <c r="B603" s="1"/>
      <c r="E603" s="3"/>
      <c r="F603" s="4"/>
      <c r="G603" s="5"/>
      <c r="H603" s="3"/>
      <c r="I603" s="6"/>
    </row>
    <row r="604" spans="2:9" s="2" customFormat="1" ht="15" customHeight="1">
      <c r="B604" s="1"/>
      <c r="E604" s="3"/>
      <c r="F604" s="4"/>
      <c r="G604" s="5"/>
      <c r="H604" s="3"/>
      <c r="I604" s="6"/>
    </row>
    <row r="605" spans="2:9" s="2" customFormat="1" ht="15" customHeight="1">
      <c r="B605" s="1"/>
      <c r="E605" s="3"/>
      <c r="F605" s="4"/>
      <c r="G605" s="5"/>
      <c r="H605" s="3"/>
      <c r="I605" s="6"/>
    </row>
    <row r="606" spans="2:9" s="2" customFormat="1" ht="15" customHeight="1">
      <c r="B606" s="1"/>
      <c r="E606" s="3"/>
      <c r="F606" s="4"/>
      <c r="G606" s="5"/>
      <c r="H606" s="3"/>
      <c r="I606" s="6"/>
    </row>
    <row r="607" spans="2:9" s="2" customFormat="1" ht="15" customHeight="1">
      <c r="B607" s="1"/>
      <c r="E607" s="3"/>
      <c r="F607" s="4"/>
      <c r="G607" s="5"/>
      <c r="H607" s="3"/>
      <c r="I607" s="6"/>
    </row>
    <row r="608" spans="2:9" s="2" customFormat="1" ht="15" customHeight="1">
      <c r="B608" s="1"/>
      <c r="E608" s="3"/>
      <c r="F608" s="4"/>
      <c r="G608" s="5"/>
      <c r="H608" s="3"/>
      <c r="I608" s="6"/>
    </row>
    <row r="609" spans="2:9" s="2" customFormat="1" ht="15" customHeight="1">
      <c r="B609" s="1"/>
      <c r="E609" s="3"/>
      <c r="F609" s="4"/>
      <c r="G609" s="5"/>
      <c r="H609" s="3"/>
      <c r="I609" s="6"/>
    </row>
    <row r="610" spans="2:9" s="2" customFormat="1" ht="15" customHeight="1">
      <c r="B610" s="1"/>
      <c r="E610" s="3"/>
      <c r="F610" s="4"/>
      <c r="G610" s="5"/>
      <c r="H610" s="3"/>
      <c r="I610" s="6"/>
    </row>
    <row r="611" spans="2:9" s="2" customFormat="1" ht="15" customHeight="1">
      <c r="B611" s="1"/>
      <c r="E611" s="3"/>
      <c r="F611" s="4"/>
      <c r="G611" s="5"/>
      <c r="H611" s="3"/>
      <c r="I611" s="6"/>
    </row>
    <row r="612" spans="2:9" s="2" customFormat="1" ht="15" customHeight="1">
      <c r="B612" s="1"/>
      <c r="E612" s="3"/>
      <c r="F612" s="4"/>
      <c r="G612" s="5"/>
      <c r="H612" s="3"/>
      <c r="I612" s="6"/>
    </row>
    <row r="613" spans="2:9" s="2" customFormat="1" ht="15" customHeight="1">
      <c r="B613" s="1"/>
      <c r="E613" s="3"/>
      <c r="F613" s="4"/>
      <c r="G613" s="5"/>
      <c r="H613" s="3"/>
      <c r="I613" s="6"/>
    </row>
    <row r="614" spans="2:9" s="2" customFormat="1" ht="15" customHeight="1">
      <c r="B614" s="1"/>
      <c r="E614" s="3"/>
      <c r="F614" s="4"/>
      <c r="G614" s="5"/>
      <c r="H614" s="3"/>
      <c r="I614" s="6"/>
    </row>
    <row r="615" spans="2:9" s="2" customFormat="1" ht="15" customHeight="1">
      <c r="B615" s="1"/>
      <c r="E615" s="3"/>
      <c r="F615" s="4"/>
      <c r="G615" s="5"/>
      <c r="H615" s="3"/>
      <c r="I615" s="6"/>
    </row>
    <row r="616" spans="2:9" s="2" customFormat="1" ht="15" customHeight="1">
      <c r="B616" s="1"/>
      <c r="E616" s="3"/>
      <c r="F616" s="4"/>
      <c r="G616" s="5"/>
      <c r="H616" s="3"/>
      <c r="I616" s="6"/>
    </row>
    <row r="617" spans="2:9" s="2" customFormat="1" ht="15" customHeight="1">
      <c r="B617" s="1"/>
      <c r="E617" s="3"/>
      <c r="F617" s="4"/>
      <c r="G617" s="5"/>
      <c r="H617" s="3"/>
      <c r="I617" s="6"/>
    </row>
    <row r="618" spans="2:9" s="2" customFormat="1" ht="15" customHeight="1">
      <c r="B618" s="1"/>
      <c r="E618" s="3"/>
      <c r="F618" s="4"/>
      <c r="G618" s="5"/>
      <c r="H618" s="3"/>
      <c r="I618" s="6"/>
    </row>
    <row r="619" spans="2:9" s="2" customFormat="1" ht="15" customHeight="1">
      <c r="B619" s="1"/>
      <c r="E619" s="3"/>
      <c r="F619" s="4"/>
      <c r="G619" s="5"/>
      <c r="H619" s="3"/>
      <c r="I619" s="6"/>
    </row>
    <row r="620" spans="2:9" s="2" customFormat="1" ht="15" customHeight="1">
      <c r="B620" s="1"/>
      <c r="E620" s="3"/>
      <c r="F620" s="4"/>
      <c r="G620" s="5"/>
      <c r="H620" s="3"/>
      <c r="I620" s="6"/>
    </row>
    <row r="621" spans="2:9" s="2" customFormat="1" ht="15" customHeight="1">
      <c r="B621" s="1"/>
      <c r="E621" s="3"/>
      <c r="F621" s="4"/>
      <c r="G621" s="5"/>
      <c r="H621" s="3"/>
      <c r="I621" s="6"/>
    </row>
    <row r="622" spans="2:9" s="2" customFormat="1" ht="15" customHeight="1">
      <c r="B622" s="1"/>
      <c r="E622" s="3"/>
      <c r="F622" s="4"/>
      <c r="G622" s="5"/>
      <c r="H622" s="3"/>
      <c r="I622" s="6"/>
    </row>
    <row r="623" spans="2:9" s="2" customFormat="1" ht="15" customHeight="1">
      <c r="B623" s="1"/>
      <c r="E623" s="3"/>
      <c r="F623" s="4"/>
      <c r="G623" s="5"/>
      <c r="H623" s="3"/>
      <c r="I623" s="6"/>
    </row>
    <row r="624" spans="2:9" s="2" customFormat="1" ht="15" customHeight="1">
      <c r="B624" s="1"/>
      <c r="E624" s="3"/>
      <c r="F624" s="4"/>
      <c r="G624" s="5"/>
      <c r="H624" s="3"/>
      <c r="I624" s="6"/>
    </row>
    <row r="625" spans="2:9" s="2" customFormat="1" ht="15" customHeight="1">
      <c r="B625" s="1"/>
      <c r="E625" s="3"/>
      <c r="F625" s="4"/>
      <c r="G625" s="5"/>
      <c r="H625" s="3"/>
      <c r="I625" s="6"/>
    </row>
    <row r="626" spans="2:9" s="2" customFormat="1" ht="15" customHeight="1">
      <c r="B626" s="1"/>
      <c r="E626" s="3"/>
      <c r="F626" s="4"/>
      <c r="G626" s="5"/>
      <c r="H626" s="3"/>
      <c r="I626" s="6"/>
    </row>
    <row r="627" spans="2:9" s="2" customFormat="1" ht="15" customHeight="1">
      <c r="B627" s="1"/>
      <c r="E627" s="3"/>
      <c r="F627" s="4"/>
      <c r="G627" s="5"/>
      <c r="H627" s="3"/>
      <c r="I627" s="6"/>
    </row>
    <row r="628" spans="2:9" s="2" customFormat="1" ht="15" customHeight="1">
      <c r="B628" s="1"/>
      <c r="E628" s="3"/>
      <c r="F628" s="4"/>
      <c r="G628" s="5"/>
      <c r="H628" s="3"/>
      <c r="I628" s="6"/>
    </row>
    <row r="629" spans="2:9" s="2" customFormat="1" ht="15" customHeight="1">
      <c r="B629" s="1"/>
      <c r="E629" s="3"/>
      <c r="F629" s="4"/>
      <c r="G629" s="5"/>
      <c r="H629" s="3"/>
      <c r="I629" s="6"/>
    </row>
    <row r="630" spans="2:9" s="2" customFormat="1" ht="15" customHeight="1">
      <c r="B630" s="1"/>
      <c r="E630" s="3"/>
      <c r="F630" s="4"/>
      <c r="G630" s="5"/>
      <c r="H630" s="3"/>
      <c r="I630" s="6"/>
    </row>
    <row r="631" spans="2:9" s="2" customFormat="1" ht="15" customHeight="1">
      <c r="B631" s="1"/>
      <c r="E631" s="3"/>
      <c r="F631" s="4"/>
      <c r="G631" s="5"/>
      <c r="H631" s="3"/>
      <c r="I631" s="6"/>
    </row>
    <row r="632" spans="2:9" s="2" customFormat="1" ht="15" customHeight="1">
      <c r="B632" s="1"/>
      <c r="E632" s="3"/>
      <c r="F632" s="4"/>
      <c r="G632" s="5"/>
      <c r="H632" s="3"/>
      <c r="I632" s="6"/>
    </row>
    <row r="633" spans="2:9" s="2" customFormat="1" ht="15" customHeight="1">
      <c r="B633" s="1"/>
      <c r="E633" s="3"/>
      <c r="F633" s="4"/>
      <c r="G633" s="5"/>
      <c r="H633" s="3"/>
      <c r="I633" s="6"/>
    </row>
    <row r="634" spans="2:9" s="2" customFormat="1" ht="15" customHeight="1">
      <c r="B634" s="1"/>
      <c r="E634" s="3"/>
      <c r="F634" s="4"/>
      <c r="G634" s="5"/>
      <c r="H634" s="3"/>
      <c r="I634" s="6"/>
    </row>
    <row r="635" spans="2:9" s="2" customFormat="1" ht="15" customHeight="1">
      <c r="B635" s="1"/>
      <c r="E635" s="3"/>
      <c r="F635" s="4"/>
      <c r="G635" s="5"/>
      <c r="H635" s="3"/>
      <c r="I635" s="6"/>
    </row>
    <row r="636" spans="2:9" s="2" customFormat="1" ht="15" customHeight="1">
      <c r="B636" s="1"/>
      <c r="E636" s="3"/>
      <c r="F636" s="4"/>
      <c r="G636" s="5"/>
      <c r="H636" s="3"/>
      <c r="I636" s="6"/>
    </row>
    <row r="637" spans="2:9" s="2" customFormat="1" ht="15" customHeight="1">
      <c r="B637" s="1"/>
      <c r="E637" s="3"/>
      <c r="F637" s="4"/>
      <c r="G637" s="5"/>
      <c r="H637" s="3"/>
      <c r="I637" s="6"/>
    </row>
  </sheetData>
  <phoneticPr fontId="4" type="noConversion"/>
  <pageMargins left="0.5" right="0.5" top="0.5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19"/>
  <sheetViews>
    <sheetView zoomScale="130" zoomScaleNormal="130" workbookViewId="0">
      <selection activeCell="B23" sqref="B23"/>
    </sheetView>
  </sheetViews>
  <sheetFormatPr defaultRowHeight="13.9"/>
  <cols>
    <col min="1" max="1" width="1.140625" style="109" customWidth="1"/>
    <col min="2" max="2" width="7.140625" style="110" customWidth="1"/>
    <col min="3" max="3" width="66.140625" style="109" customWidth="1"/>
    <col min="4" max="4" width="10.7109375" style="111" customWidth="1"/>
    <col min="5" max="5" width="7.28515625" style="215" customWidth="1"/>
    <col min="6" max="6" width="10.7109375" style="113" customWidth="1"/>
    <col min="7" max="7" width="11.7109375" style="111" customWidth="1"/>
    <col min="8" max="8" width="11.85546875" style="111" customWidth="1"/>
    <col min="9" max="9" width="9.140625" style="114"/>
    <col min="10" max="256" width="9.14062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9.14062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9.14062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9.14062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9.14062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9.14062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9.14062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9.14062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9.14062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9.14062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9.14062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9.14062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9.14062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9.14062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9.14062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9.14062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9.14062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9.14062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9.14062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9.14062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9.14062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9.14062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9.14062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9.14062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9.14062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9.14062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9.14062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9.14062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9.14062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9.14062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9.14062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9.14062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9.14062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9.14062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9.14062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9.14062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9.14062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9.14062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9.14062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9.14062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9.14062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9.14062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9.14062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9.14062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9.14062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9.14062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9.14062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9.14062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9.14062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9.14062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9.14062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9.14062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9.14062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9.14062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9.14062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9.14062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9.14062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9.14062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9.14062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9.14062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9.14062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9.14062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9.14062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9.140625" style="109"/>
  </cols>
  <sheetData>
    <row r="1" spans="1:9" s="66" customFormat="1" ht="18">
      <c r="B1" s="205" t="e">
        <f>'Trade Detail 1st'!B1</f>
        <v>#REF!</v>
      </c>
      <c r="D1" s="67"/>
      <c r="E1" s="209"/>
      <c r="F1" s="69"/>
      <c r="G1" s="67"/>
      <c r="H1" s="67"/>
      <c r="I1" s="70"/>
    </row>
    <row r="2" spans="1:9" s="57" customFormat="1" ht="15.6">
      <c r="B2" s="204" t="e">
        <f>'Trade Detail 1st'!B2</f>
        <v>#REF!</v>
      </c>
      <c r="D2" s="71"/>
      <c r="E2" s="210"/>
      <c r="F2" s="73"/>
      <c r="G2" s="55" t="s">
        <v>2</v>
      </c>
      <c r="H2" s="74" t="e">
        <f>'Trade Detail 1st'!H2</f>
        <v>#REF!</v>
      </c>
      <c r="I2" s="56"/>
    </row>
    <row r="3" spans="1:9" s="57" customFormat="1" ht="15.6">
      <c r="B3" s="54"/>
      <c r="D3" s="71"/>
      <c r="E3" s="210"/>
      <c r="F3" s="73"/>
      <c r="G3" s="55" t="s">
        <v>163</v>
      </c>
      <c r="H3" s="75" t="e">
        <f>'Trade Detail 1st'!H3</f>
        <v>#REF!</v>
      </c>
      <c r="I3" s="56"/>
    </row>
    <row r="4" spans="1:9" s="57" customFormat="1" ht="15.6">
      <c r="B4" s="54"/>
      <c r="D4" s="71"/>
      <c r="E4" s="210"/>
      <c r="F4" s="73"/>
      <c r="G4" s="55" t="s">
        <v>4</v>
      </c>
      <c r="H4" s="75" t="e">
        <f>'Bid Breakdown'!#REF!</f>
        <v>#REF!</v>
      </c>
      <c r="I4" s="56"/>
    </row>
    <row r="5" spans="1:9" s="57" customFormat="1" ht="15.6">
      <c r="B5" s="54"/>
      <c r="D5" s="71"/>
      <c r="E5" s="210"/>
      <c r="F5" s="73"/>
      <c r="G5" s="55"/>
      <c r="H5" s="55"/>
      <c r="I5" s="56"/>
    </row>
    <row r="6" spans="1:9" s="57" customFormat="1" ht="18.75" customHeight="1">
      <c r="B6" s="511" t="s">
        <v>424</v>
      </c>
      <c r="C6" s="511"/>
      <c r="D6" s="511"/>
      <c r="E6" s="511"/>
      <c r="F6" s="511"/>
      <c r="G6" s="511"/>
      <c r="H6" s="511"/>
      <c r="I6" s="56"/>
    </row>
    <row r="7" spans="1:9" s="57" customFormat="1" ht="10.5" customHeight="1">
      <c r="B7" s="58"/>
      <c r="C7" s="59"/>
      <c r="D7" s="59"/>
      <c r="E7" s="59"/>
      <c r="F7" s="59"/>
      <c r="G7" s="59"/>
      <c r="H7" s="59"/>
      <c r="I7" s="56"/>
    </row>
    <row r="8" spans="1:9" s="57" customFormat="1" ht="15.6">
      <c r="B8" s="512"/>
      <c r="C8" s="513"/>
      <c r="D8" s="513"/>
      <c r="E8" s="513"/>
      <c r="F8" s="513"/>
      <c r="G8" s="56"/>
      <c r="H8" s="56"/>
    </row>
    <row r="9" spans="1:9" s="79" customFormat="1">
      <c r="B9" s="76" t="s">
        <v>168</v>
      </c>
      <c r="C9" s="77" t="s">
        <v>169</v>
      </c>
      <c r="D9" s="60" t="s">
        <v>170</v>
      </c>
      <c r="E9" s="59" t="s">
        <v>171</v>
      </c>
      <c r="F9" s="216" t="s">
        <v>172</v>
      </c>
      <c r="G9" s="242" t="s">
        <v>173</v>
      </c>
      <c r="H9" s="242" t="s">
        <v>174</v>
      </c>
      <c r="I9" s="78"/>
    </row>
    <row r="10" spans="1:9" s="64" customFormat="1" ht="15" customHeight="1">
      <c r="B10" s="80"/>
      <c r="D10" s="81"/>
      <c r="E10" s="211"/>
      <c r="F10" s="83"/>
      <c r="G10" s="81"/>
      <c r="H10" s="81"/>
      <c r="I10" s="63"/>
    </row>
    <row r="11" spans="1:9" s="96" customFormat="1" ht="15" customHeight="1">
      <c r="B11" s="90">
        <v>1</v>
      </c>
      <c r="C11" s="91" t="s">
        <v>209</v>
      </c>
      <c r="D11" s="92"/>
      <c r="E11" s="212"/>
      <c r="F11" s="94"/>
      <c r="G11" s="92"/>
      <c r="H11" s="95">
        <f>SUM(G14:G21)</f>
        <v>0</v>
      </c>
      <c r="I11" s="34"/>
    </row>
    <row r="12" spans="1:9" s="96" customFormat="1" ht="15" customHeight="1">
      <c r="B12" s="180"/>
      <c r="D12" s="181"/>
      <c r="E12" s="213"/>
      <c r="F12" s="183"/>
      <c r="G12" s="181"/>
      <c r="H12" s="181"/>
      <c r="I12" s="34"/>
    </row>
    <row r="13" spans="1:9" s="96" customFormat="1" ht="15" customHeight="1">
      <c r="B13" s="180"/>
      <c r="C13" s="96" t="s">
        <v>425</v>
      </c>
      <c r="D13" s="181"/>
      <c r="E13" s="213"/>
      <c r="F13" s="183"/>
      <c r="G13" s="181"/>
      <c r="H13" s="181">
        <f>SUM(G14:G19)</f>
        <v>0</v>
      </c>
      <c r="I13" s="34"/>
    </row>
    <row r="14" spans="1:9" s="96" customFormat="1" ht="15" customHeight="1">
      <c r="B14" s="180">
        <v>1</v>
      </c>
      <c r="C14" s="343" t="s">
        <v>426</v>
      </c>
      <c r="D14" s="181">
        <v>1</v>
      </c>
      <c r="E14" s="213" t="s">
        <v>196</v>
      </c>
      <c r="F14" s="183"/>
      <c r="G14" s="181"/>
      <c r="H14" s="181"/>
      <c r="I14" s="34"/>
    </row>
    <row r="15" spans="1:9" s="96" customFormat="1" ht="15" customHeight="1">
      <c r="B15" s="180"/>
      <c r="C15" s="343" t="s">
        <v>427</v>
      </c>
      <c r="D15" s="181"/>
      <c r="E15" s="213"/>
      <c r="F15" s="183"/>
      <c r="G15" s="181"/>
      <c r="H15" s="181"/>
      <c r="I15" s="34"/>
    </row>
    <row r="16" spans="1:9" s="96" customFormat="1" ht="15" customHeight="1">
      <c r="A16" s="96">
        <v>3</v>
      </c>
      <c r="B16" s="180">
        <v>2</v>
      </c>
      <c r="C16" s="343" t="s">
        <v>428</v>
      </c>
      <c r="D16" s="181">
        <v>1</v>
      </c>
      <c r="E16" s="213" t="s">
        <v>196</v>
      </c>
      <c r="F16" s="183"/>
      <c r="G16" s="181"/>
      <c r="H16" s="181"/>
      <c r="I16" s="34"/>
    </row>
    <row r="17" spans="2:9" s="96" customFormat="1" ht="15" customHeight="1">
      <c r="B17" s="180">
        <v>3</v>
      </c>
      <c r="C17" s="343" t="s">
        <v>429</v>
      </c>
      <c r="D17" s="181">
        <v>1</v>
      </c>
      <c r="E17" s="213" t="s">
        <v>196</v>
      </c>
      <c r="F17" s="183"/>
      <c r="G17" s="181"/>
      <c r="H17" s="181"/>
      <c r="I17" s="34"/>
    </row>
    <row r="18" spans="2:9" s="96" customFormat="1" ht="15" customHeight="1">
      <c r="B18" s="180">
        <v>4</v>
      </c>
      <c r="C18" s="343" t="s">
        <v>430</v>
      </c>
      <c r="D18" s="181">
        <v>1</v>
      </c>
      <c r="E18" s="213" t="s">
        <v>196</v>
      </c>
      <c r="F18" s="183"/>
      <c r="G18" s="181"/>
      <c r="H18" s="181"/>
      <c r="I18" s="34"/>
    </row>
    <row r="19" spans="2:9" s="96" customFormat="1" ht="15" customHeight="1">
      <c r="B19" s="180">
        <v>5</v>
      </c>
      <c r="C19" s="343" t="s">
        <v>431</v>
      </c>
      <c r="D19" s="181">
        <v>1</v>
      </c>
      <c r="E19" s="213" t="s">
        <v>196</v>
      </c>
      <c r="F19" s="183"/>
      <c r="G19" s="181"/>
      <c r="H19" s="181"/>
      <c r="I19" s="34"/>
    </row>
    <row r="20" spans="2:9" s="96" customFormat="1" ht="15" customHeight="1">
      <c r="B20" s="180"/>
      <c r="D20" s="181"/>
      <c r="E20" s="213"/>
      <c r="F20" s="183"/>
      <c r="G20" s="181"/>
      <c r="H20" s="181">
        <f>SUM(G21)</f>
        <v>0</v>
      </c>
      <c r="I20" s="34"/>
    </row>
    <row r="21" spans="2:9" s="96" customFormat="1" ht="15" customHeight="1">
      <c r="B21" s="180">
        <v>6</v>
      </c>
      <c r="C21" s="96" t="s">
        <v>432</v>
      </c>
      <c r="D21" s="181">
        <v>1</v>
      </c>
      <c r="E21" s="213" t="s">
        <v>196</v>
      </c>
      <c r="F21" s="183"/>
      <c r="G21" s="181">
        <f>F21*D21</f>
        <v>0</v>
      </c>
      <c r="H21" s="181"/>
      <c r="I21" s="34"/>
    </row>
    <row r="22" spans="2:9" s="96" customFormat="1" ht="15" customHeight="1">
      <c r="B22" s="180"/>
      <c r="D22" s="181"/>
      <c r="E22" s="213"/>
      <c r="F22" s="183"/>
      <c r="G22" s="181"/>
      <c r="H22" s="181">
        <f>SUM(G23)</f>
        <v>0</v>
      </c>
      <c r="I22" s="34"/>
    </row>
    <row r="23" spans="2:9" s="96" customFormat="1" ht="15" customHeight="1">
      <c r="B23" s="180"/>
      <c r="D23" s="181"/>
      <c r="E23" s="213"/>
      <c r="F23" s="183"/>
      <c r="G23" s="181"/>
      <c r="H23" s="181"/>
      <c r="I23" s="34"/>
    </row>
    <row r="24" spans="2:9" s="96" customFormat="1" ht="15" customHeight="1">
      <c r="B24" s="180"/>
      <c r="D24" s="181"/>
      <c r="E24" s="213"/>
      <c r="F24" s="183"/>
      <c r="G24" s="181"/>
      <c r="H24" s="181"/>
      <c r="I24" s="34"/>
    </row>
    <row r="25" spans="2:9" s="96" customFormat="1" ht="15" customHeight="1">
      <c r="B25" s="180"/>
      <c r="D25" s="181"/>
      <c r="E25" s="213"/>
      <c r="F25" s="183"/>
      <c r="G25" s="181"/>
      <c r="H25" s="181"/>
      <c r="I25" s="34"/>
    </row>
    <row r="26" spans="2:9" s="96" customFormat="1" ht="15" customHeight="1">
      <c r="B26" s="180"/>
      <c r="D26" s="181"/>
      <c r="E26" s="213"/>
      <c r="F26" s="183"/>
      <c r="G26" s="181"/>
      <c r="H26" s="181"/>
      <c r="I26" s="34"/>
    </row>
    <row r="27" spans="2:9" s="96" customFormat="1" ht="15" customHeight="1">
      <c r="B27" s="180"/>
      <c r="D27" s="181"/>
      <c r="E27" s="213"/>
      <c r="F27" s="183"/>
      <c r="G27" s="181"/>
      <c r="H27" s="181"/>
      <c r="I27" s="34"/>
    </row>
    <row r="28" spans="2:9" s="96" customFormat="1" ht="15" customHeight="1">
      <c r="B28" s="180"/>
      <c r="D28" s="181"/>
      <c r="E28" s="213"/>
      <c r="F28" s="183"/>
      <c r="G28" s="181"/>
      <c r="H28" s="181"/>
      <c r="I28" s="34"/>
    </row>
    <row r="29" spans="2:9" s="96" customFormat="1" ht="15" customHeight="1">
      <c r="B29" s="180"/>
      <c r="D29" s="181"/>
      <c r="E29" s="213"/>
      <c r="F29" s="183"/>
      <c r="G29" s="181"/>
      <c r="H29" s="181"/>
      <c r="I29" s="34"/>
    </row>
    <row r="30" spans="2:9" s="96" customFormat="1" ht="15" customHeight="1">
      <c r="B30" s="180"/>
      <c r="D30" s="181"/>
      <c r="E30" s="213"/>
      <c r="F30" s="183"/>
      <c r="G30" s="181"/>
      <c r="H30" s="181"/>
      <c r="I30" s="34"/>
    </row>
    <row r="31" spans="2:9" s="96" customFormat="1" ht="15" customHeight="1">
      <c r="B31" s="180"/>
      <c r="D31" s="181"/>
      <c r="E31" s="213"/>
      <c r="F31" s="183"/>
      <c r="G31" s="181"/>
      <c r="H31" s="181"/>
      <c r="I31" s="34"/>
    </row>
    <row r="32" spans="2:9" s="96" customFormat="1" ht="15" customHeight="1">
      <c r="B32" s="180"/>
      <c r="D32" s="181"/>
      <c r="E32" s="213"/>
      <c r="F32" s="183"/>
      <c r="G32" s="181"/>
      <c r="H32" s="181"/>
      <c r="I32" s="34"/>
    </row>
    <row r="33" spans="2:9" s="96" customFormat="1" ht="15" customHeight="1">
      <c r="B33" s="180"/>
      <c r="D33" s="181"/>
      <c r="E33" s="213"/>
      <c r="F33" s="183"/>
      <c r="G33" s="181"/>
      <c r="H33" s="181"/>
      <c r="I33" s="34"/>
    </row>
    <row r="34" spans="2:9" s="96" customFormat="1" ht="15" customHeight="1">
      <c r="B34" s="180"/>
      <c r="D34" s="181"/>
      <c r="E34" s="213"/>
      <c r="F34" s="183"/>
      <c r="G34" s="181"/>
      <c r="H34" s="181"/>
      <c r="I34" s="34"/>
    </row>
    <row r="35" spans="2:9" s="96" customFormat="1" ht="15" customHeight="1">
      <c r="B35" s="180"/>
      <c r="D35" s="181"/>
      <c r="E35" s="213"/>
      <c r="F35" s="183"/>
      <c r="G35" s="181"/>
      <c r="H35" s="181"/>
      <c r="I35" s="34"/>
    </row>
    <row r="36" spans="2:9" s="96" customFormat="1" ht="15" customHeight="1">
      <c r="B36" s="180"/>
      <c r="D36" s="181"/>
      <c r="E36" s="213"/>
      <c r="F36" s="183"/>
      <c r="G36" s="181"/>
      <c r="H36" s="181"/>
      <c r="I36" s="34"/>
    </row>
    <row r="37" spans="2:9" s="96" customFormat="1" ht="15" customHeight="1">
      <c r="B37" s="180"/>
      <c r="D37" s="181"/>
      <c r="E37" s="213"/>
      <c r="F37" s="183"/>
      <c r="G37" s="181"/>
      <c r="H37" s="181"/>
      <c r="I37" s="34"/>
    </row>
    <row r="38" spans="2:9" s="96" customFormat="1" ht="15" customHeight="1">
      <c r="B38" s="180"/>
      <c r="D38" s="181"/>
      <c r="E38" s="213"/>
      <c r="F38" s="183"/>
      <c r="G38" s="181"/>
      <c r="H38" s="181"/>
      <c r="I38" s="34"/>
    </row>
    <row r="39" spans="2:9" s="96" customFormat="1" ht="15" customHeight="1">
      <c r="B39" s="180"/>
      <c r="D39" s="181"/>
      <c r="E39" s="213"/>
      <c r="F39" s="183"/>
      <c r="G39" s="181"/>
      <c r="H39" s="181"/>
      <c r="I39" s="34"/>
    </row>
    <row r="40" spans="2:9" s="96" customFormat="1" ht="15" customHeight="1">
      <c r="B40" s="180"/>
      <c r="D40" s="181"/>
      <c r="E40" s="213"/>
      <c r="F40" s="183"/>
      <c r="G40" s="181"/>
      <c r="H40" s="181"/>
      <c r="I40" s="34"/>
    </row>
    <row r="41" spans="2:9" s="96" customFormat="1" ht="15" customHeight="1">
      <c r="B41" s="180"/>
      <c r="D41" s="181"/>
      <c r="E41" s="213"/>
      <c r="F41" s="183"/>
      <c r="G41" s="181"/>
      <c r="H41" s="181"/>
      <c r="I41" s="34"/>
    </row>
    <row r="42" spans="2:9" s="96" customFormat="1" ht="15" customHeight="1">
      <c r="B42" s="180"/>
      <c r="D42" s="181"/>
      <c r="E42" s="213"/>
      <c r="F42" s="183"/>
      <c r="G42" s="181"/>
      <c r="H42" s="181"/>
      <c r="I42" s="34"/>
    </row>
    <row r="43" spans="2:9" s="96" customFormat="1" ht="15" customHeight="1">
      <c r="B43" s="180"/>
      <c r="D43" s="181"/>
      <c r="E43" s="213"/>
      <c r="F43" s="183"/>
      <c r="G43" s="181"/>
      <c r="H43" s="181"/>
      <c r="I43" s="34"/>
    </row>
    <row r="44" spans="2:9" s="96" customFormat="1" ht="15" customHeight="1">
      <c r="B44" s="180"/>
      <c r="D44" s="181"/>
      <c r="E44" s="213"/>
      <c r="F44" s="183"/>
      <c r="G44" s="181"/>
      <c r="H44" s="181"/>
      <c r="I44" s="34"/>
    </row>
    <row r="45" spans="2:9" s="96" customFormat="1" ht="15" customHeight="1">
      <c r="B45" s="180"/>
      <c r="D45" s="181"/>
      <c r="E45" s="213"/>
      <c r="F45" s="183"/>
      <c r="G45" s="181"/>
      <c r="H45" s="181"/>
      <c r="I45" s="34"/>
    </row>
    <row r="46" spans="2:9" s="96" customFormat="1" ht="15" customHeight="1">
      <c r="B46" s="180"/>
      <c r="D46" s="181"/>
      <c r="E46" s="213"/>
      <c r="F46" s="183"/>
      <c r="G46" s="181"/>
      <c r="H46" s="181"/>
      <c r="I46" s="34"/>
    </row>
    <row r="47" spans="2:9" s="96" customFormat="1" ht="15" customHeight="1">
      <c r="B47" s="180"/>
      <c r="D47" s="181"/>
      <c r="E47" s="213"/>
      <c r="F47" s="183"/>
      <c r="G47" s="181"/>
      <c r="H47" s="181"/>
      <c r="I47" s="34"/>
    </row>
    <row r="48" spans="2:9" s="96" customFormat="1" ht="15" customHeight="1">
      <c r="B48" s="180"/>
      <c r="D48" s="181"/>
      <c r="E48" s="213"/>
      <c r="F48" s="183"/>
      <c r="G48" s="181"/>
      <c r="H48" s="181"/>
      <c r="I48" s="34"/>
    </row>
    <row r="49" spans="2:9" s="96" customFormat="1" ht="15" customHeight="1">
      <c r="B49" s="180"/>
      <c r="D49" s="181"/>
      <c r="E49" s="213"/>
      <c r="F49" s="183"/>
      <c r="G49" s="181"/>
      <c r="H49" s="181"/>
      <c r="I49" s="34"/>
    </row>
    <row r="50" spans="2:9" s="96" customFormat="1" ht="15" customHeight="1">
      <c r="B50" s="180"/>
      <c r="D50" s="181"/>
      <c r="E50" s="213"/>
      <c r="F50" s="183"/>
      <c r="G50" s="181"/>
      <c r="H50" s="181"/>
      <c r="I50" s="34"/>
    </row>
    <row r="51" spans="2:9" s="96" customFormat="1" ht="15" customHeight="1">
      <c r="B51" s="180"/>
      <c r="D51" s="181"/>
      <c r="E51" s="213"/>
      <c r="F51" s="183"/>
      <c r="G51" s="181"/>
      <c r="H51" s="181"/>
      <c r="I51" s="34"/>
    </row>
    <row r="52" spans="2:9" s="96" customFormat="1" ht="15" customHeight="1">
      <c r="B52" s="180"/>
      <c r="D52" s="181"/>
      <c r="E52" s="213"/>
      <c r="F52" s="183"/>
      <c r="G52" s="181"/>
      <c r="H52" s="181"/>
      <c r="I52" s="34"/>
    </row>
    <row r="53" spans="2:9" s="96" customFormat="1" ht="15" customHeight="1">
      <c r="B53" s="180"/>
      <c r="D53" s="181"/>
      <c r="E53" s="213"/>
      <c r="F53" s="183"/>
      <c r="G53" s="181"/>
      <c r="H53" s="181"/>
      <c r="I53" s="34"/>
    </row>
    <row r="54" spans="2:9" s="96" customFormat="1" ht="15" customHeight="1">
      <c r="B54" s="180"/>
      <c r="D54" s="181"/>
      <c r="E54" s="213"/>
      <c r="F54" s="183"/>
      <c r="G54" s="181"/>
      <c r="H54" s="181"/>
      <c r="I54" s="34"/>
    </row>
    <row r="55" spans="2:9" s="96" customFormat="1" ht="15" customHeight="1">
      <c r="B55" s="180"/>
      <c r="D55" s="181"/>
      <c r="E55" s="213"/>
      <c r="F55" s="183"/>
      <c r="G55" s="181"/>
      <c r="H55" s="181"/>
      <c r="I55" s="34"/>
    </row>
    <row r="56" spans="2:9" s="96" customFormat="1" ht="15" customHeight="1">
      <c r="B56" s="180"/>
      <c r="D56" s="181"/>
      <c r="E56" s="213"/>
      <c r="F56" s="183"/>
      <c r="G56" s="181"/>
      <c r="H56" s="181"/>
      <c r="I56" s="34"/>
    </row>
    <row r="57" spans="2:9" s="96" customFormat="1" ht="15" customHeight="1">
      <c r="B57" s="180"/>
      <c r="D57" s="181"/>
      <c r="E57" s="213"/>
      <c r="F57" s="183"/>
      <c r="G57" s="181"/>
      <c r="H57" s="181"/>
      <c r="I57" s="34"/>
    </row>
    <row r="58" spans="2:9" s="64" customFormat="1" ht="21" customHeight="1">
      <c r="B58" s="250"/>
      <c r="C58" s="257"/>
      <c r="D58" s="258" t="s">
        <v>341</v>
      </c>
      <c r="E58" s="253"/>
      <c r="F58" s="259" t="e">
        <f>H4</f>
        <v>#REF!</v>
      </c>
      <c r="G58" s="260" t="e">
        <f>H58/F58</f>
        <v>#REF!</v>
      </c>
      <c r="H58" s="256">
        <f>SUM(G12:G57)</f>
        <v>0</v>
      </c>
      <c r="I58" s="63"/>
    </row>
    <row r="59" spans="2:9" s="64" customFormat="1" ht="12">
      <c r="B59" s="80"/>
      <c r="D59" s="81"/>
      <c r="E59" s="211"/>
      <c r="F59" s="83"/>
      <c r="G59" s="81"/>
      <c r="H59" s="81"/>
      <c r="I59" s="63"/>
    </row>
    <row r="60" spans="2:9" s="85" customFormat="1" ht="10.15">
      <c r="B60" s="84"/>
      <c r="D60" s="86"/>
      <c r="E60" s="214"/>
      <c r="F60" s="88"/>
      <c r="G60" s="86"/>
      <c r="H60" s="86"/>
      <c r="I60" s="89"/>
    </row>
    <row r="61" spans="2:9" s="85" customFormat="1" ht="10.15">
      <c r="B61" s="84"/>
      <c r="D61" s="86"/>
      <c r="E61" s="214"/>
      <c r="F61" s="88"/>
      <c r="G61" s="86"/>
      <c r="H61" s="86"/>
      <c r="I61" s="89"/>
    </row>
    <row r="62" spans="2:9" s="85" customFormat="1" ht="10.15">
      <c r="B62" s="84"/>
      <c r="D62" s="86"/>
      <c r="E62" s="214"/>
      <c r="F62" s="88"/>
      <c r="G62" s="86"/>
      <c r="H62" s="86"/>
      <c r="I62" s="89"/>
    </row>
    <row r="63" spans="2:9" s="85" customFormat="1" ht="10.15">
      <c r="B63" s="84"/>
      <c r="D63" s="86"/>
      <c r="E63" s="214"/>
      <c r="F63" s="88"/>
      <c r="G63" s="86"/>
      <c r="H63" s="86"/>
      <c r="I63" s="89"/>
    </row>
    <row r="64" spans="2:9" s="85" customFormat="1" ht="10.15">
      <c r="B64" s="84"/>
      <c r="D64" s="86"/>
      <c r="E64" s="214"/>
      <c r="F64" s="88"/>
      <c r="G64" s="86"/>
      <c r="H64" s="86"/>
      <c r="I64" s="89"/>
    </row>
    <row r="65" spans="2:9" s="85" customFormat="1" ht="10.15">
      <c r="B65" s="84"/>
      <c r="D65" s="86"/>
      <c r="E65" s="214"/>
      <c r="F65" s="88"/>
      <c r="G65" s="86"/>
      <c r="H65" s="86"/>
      <c r="I65" s="89"/>
    </row>
    <row r="66" spans="2:9" s="85" customFormat="1" ht="10.15">
      <c r="B66" s="84"/>
      <c r="D66" s="86"/>
      <c r="E66" s="214"/>
      <c r="F66" s="88"/>
      <c r="G66" s="86"/>
      <c r="H66" s="86"/>
      <c r="I66" s="89"/>
    </row>
    <row r="67" spans="2:9" s="85" customFormat="1" ht="10.15">
      <c r="B67" s="84"/>
      <c r="D67" s="86"/>
      <c r="E67" s="214"/>
      <c r="F67" s="88"/>
      <c r="G67" s="86"/>
      <c r="H67" s="86"/>
      <c r="I67" s="89"/>
    </row>
    <row r="68" spans="2:9" s="85" customFormat="1" ht="10.15">
      <c r="B68" s="84"/>
      <c r="D68" s="86"/>
      <c r="E68" s="214"/>
      <c r="F68" s="88"/>
      <c r="G68" s="86"/>
      <c r="H68" s="86"/>
      <c r="I68" s="89"/>
    </row>
    <row r="69" spans="2:9" s="85" customFormat="1" ht="10.15">
      <c r="B69" s="84"/>
      <c r="D69" s="86"/>
      <c r="E69" s="214"/>
      <c r="F69" s="88"/>
      <c r="G69" s="86"/>
      <c r="H69" s="86"/>
      <c r="I69" s="89"/>
    </row>
    <row r="70" spans="2:9" s="85" customFormat="1" ht="10.15">
      <c r="B70" s="84"/>
      <c r="D70" s="86"/>
      <c r="E70" s="214"/>
      <c r="F70" s="88"/>
      <c r="G70" s="86"/>
      <c r="H70" s="86"/>
      <c r="I70" s="89"/>
    </row>
    <row r="71" spans="2:9" s="85" customFormat="1" ht="10.15">
      <c r="B71" s="84"/>
      <c r="D71" s="86"/>
      <c r="E71" s="214"/>
      <c r="F71" s="88"/>
      <c r="G71" s="86"/>
      <c r="H71" s="86"/>
      <c r="I71" s="89"/>
    </row>
    <row r="72" spans="2:9" s="85" customFormat="1" ht="10.15">
      <c r="B72" s="84"/>
      <c r="D72" s="86"/>
      <c r="E72" s="214"/>
      <c r="F72" s="88"/>
      <c r="G72" s="86"/>
      <c r="H72" s="86"/>
      <c r="I72" s="89"/>
    </row>
    <row r="73" spans="2:9" s="85" customFormat="1" ht="10.15">
      <c r="B73" s="84"/>
      <c r="D73" s="86"/>
      <c r="E73" s="214"/>
      <c r="F73" s="88"/>
      <c r="G73" s="86"/>
      <c r="H73" s="86"/>
      <c r="I73" s="89"/>
    </row>
    <row r="74" spans="2:9" s="85" customFormat="1" ht="10.15">
      <c r="B74" s="84"/>
      <c r="D74" s="86"/>
      <c r="E74" s="214"/>
      <c r="F74" s="88"/>
      <c r="G74" s="86"/>
      <c r="H74" s="86"/>
      <c r="I74" s="89"/>
    </row>
    <row r="75" spans="2:9" s="85" customFormat="1" ht="10.15">
      <c r="B75" s="84"/>
      <c r="D75" s="86"/>
      <c r="E75" s="214"/>
      <c r="F75" s="88"/>
      <c r="G75" s="86"/>
      <c r="H75" s="86"/>
      <c r="I75" s="89"/>
    </row>
    <row r="76" spans="2:9" s="85" customFormat="1" ht="10.15">
      <c r="B76" s="84"/>
      <c r="D76" s="86"/>
      <c r="E76" s="214"/>
      <c r="F76" s="88"/>
      <c r="G76" s="86"/>
      <c r="H76" s="86"/>
      <c r="I76" s="89"/>
    </row>
    <row r="77" spans="2:9" s="85" customFormat="1" ht="10.15">
      <c r="B77" s="84"/>
      <c r="D77" s="86"/>
      <c r="E77" s="214"/>
      <c r="F77" s="88"/>
      <c r="G77" s="86"/>
      <c r="H77" s="86"/>
      <c r="I77" s="89"/>
    </row>
    <row r="78" spans="2:9" s="85" customFormat="1" ht="10.15">
      <c r="B78" s="84"/>
      <c r="D78" s="86"/>
      <c r="E78" s="214"/>
      <c r="F78" s="88"/>
      <c r="G78" s="86"/>
      <c r="H78" s="86"/>
      <c r="I78" s="89"/>
    </row>
    <row r="79" spans="2:9" s="85" customFormat="1" ht="10.15">
      <c r="B79" s="84"/>
      <c r="D79" s="86"/>
      <c r="E79" s="214"/>
      <c r="F79" s="88"/>
      <c r="G79" s="86"/>
      <c r="H79" s="86"/>
      <c r="I79" s="89"/>
    </row>
    <row r="80" spans="2:9" s="85" customFormat="1" ht="10.15">
      <c r="B80" s="84"/>
      <c r="D80" s="86"/>
      <c r="E80" s="214"/>
      <c r="F80" s="88"/>
      <c r="G80" s="86"/>
      <c r="H80" s="86"/>
      <c r="I80" s="89"/>
    </row>
    <row r="81" spans="2:9" s="85" customFormat="1" ht="10.15">
      <c r="B81" s="84"/>
      <c r="D81" s="86"/>
      <c r="E81" s="214"/>
      <c r="F81" s="88"/>
      <c r="G81" s="86"/>
      <c r="H81" s="86"/>
      <c r="I81" s="89"/>
    </row>
    <row r="82" spans="2:9" s="85" customFormat="1" ht="10.15">
      <c r="B82" s="84"/>
      <c r="D82" s="86"/>
      <c r="E82" s="214"/>
      <c r="F82" s="88"/>
      <c r="G82" s="86"/>
      <c r="H82" s="86"/>
      <c r="I82" s="89"/>
    </row>
    <row r="83" spans="2:9" s="85" customFormat="1" ht="10.15">
      <c r="B83" s="84"/>
      <c r="D83" s="86"/>
      <c r="E83" s="214"/>
      <c r="F83" s="88"/>
      <c r="G83" s="86"/>
      <c r="H83" s="86"/>
      <c r="I83" s="89"/>
    </row>
    <row r="84" spans="2:9" s="85" customFormat="1" ht="10.15">
      <c r="B84" s="84"/>
      <c r="D84" s="86"/>
      <c r="E84" s="214"/>
      <c r="F84" s="88"/>
      <c r="G84" s="86"/>
      <c r="H84" s="86"/>
      <c r="I84" s="89"/>
    </row>
    <row r="85" spans="2:9" s="85" customFormat="1" ht="10.15">
      <c r="B85" s="84"/>
      <c r="D85" s="86"/>
      <c r="E85" s="214"/>
      <c r="F85" s="88"/>
      <c r="G85" s="86"/>
      <c r="H85" s="86"/>
      <c r="I85" s="89"/>
    </row>
    <row r="86" spans="2:9" s="85" customFormat="1" ht="10.15">
      <c r="B86" s="84"/>
      <c r="D86" s="86"/>
      <c r="E86" s="214"/>
      <c r="F86" s="88"/>
      <c r="G86" s="86"/>
      <c r="H86" s="86"/>
      <c r="I86" s="89"/>
    </row>
    <row r="87" spans="2:9" s="85" customFormat="1" ht="10.15">
      <c r="B87" s="84"/>
      <c r="D87" s="86"/>
      <c r="E87" s="214"/>
      <c r="F87" s="88"/>
      <c r="G87" s="86"/>
      <c r="H87" s="86"/>
      <c r="I87" s="89"/>
    </row>
    <row r="88" spans="2:9" s="85" customFormat="1" ht="10.15">
      <c r="B88" s="84"/>
      <c r="D88" s="86"/>
      <c r="E88" s="214"/>
      <c r="F88" s="88"/>
      <c r="G88" s="86"/>
      <c r="H88" s="86"/>
      <c r="I88" s="89"/>
    </row>
    <row r="89" spans="2:9" s="85" customFormat="1" ht="10.15">
      <c r="B89" s="84"/>
      <c r="D89" s="86"/>
      <c r="E89" s="214"/>
      <c r="F89" s="88"/>
      <c r="G89" s="86"/>
      <c r="H89" s="86"/>
      <c r="I89" s="89"/>
    </row>
    <row r="90" spans="2:9" s="85" customFormat="1" ht="10.15">
      <c r="B90" s="84"/>
      <c r="D90" s="86"/>
      <c r="E90" s="214"/>
      <c r="F90" s="88"/>
      <c r="G90" s="86"/>
      <c r="H90" s="86"/>
      <c r="I90" s="89"/>
    </row>
    <row r="91" spans="2:9" s="85" customFormat="1" ht="10.15">
      <c r="B91" s="84"/>
      <c r="D91" s="86"/>
      <c r="E91" s="214"/>
      <c r="F91" s="88"/>
      <c r="G91" s="86"/>
      <c r="H91" s="86"/>
      <c r="I91" s="89"/>
    </row>
    <row r="92" spans="2:9" s="85" customFormat="1" ht="10.15">
      <c r="B92" s="84"/>
      <c r="D92" s="86"/>
      <c r="E92" s="214"/>
      <c r="F92" s="88"/>
      <c r="G92" s="86"/>
      <c r="H92" s="86"/>
      <c r="I92" s="89"/>
    </row>
    <row r="93" spans="2:9" s="85" customFormat="1" ht="10.15">
      <c r="B93" s="84"/>
      <c r="D93" s="86"/>
      <c r="E93" s="214"/>
      <c r="F93" s="88"/>
      <c r="G93" s="86"/>
      <c r="H93" s="86"/>
      <c r="I93" s="89"/>
    </row>
    <row r="94" spans="2:9" s="85" customFormat="1" ht="10.15">
      <c r="B94" s="84"/>
      <c r="D94" s="86"/>
      <c r="E94" s="214"/>
      <c r="F94" s="88"/>
      <c r="G94" s="86"/>
      <c r="H94" s="86"/>
      <c r="I94" s="89"/>
    </row>
    <row r="95" spans="2:9" s="85" customFormat="1" ht="10.15">
      <c r="B95" s="84"/>
      <c r="D95" s="86"/>
      <c r="E95" s="214"/>
      <c r="F95" s="88"/>
      <c r="G95" s="86"/>
      <c r="H95" s="86"/>
      <c r="I95" s="89"/>
    </row>
    <row r="96" spans="2:9" s="85" customFormat="1" ht="10.15">
      <c r="B96" s="84"/>
      <c r="D96" s="86"/>
      <c r="E96" s="214"/>
      <c r="F96" s="88"/>
      <c r="G96" s="86"/>
      <c r="H96" s="86"/>
      <c r="I96" s="89"/>
    </row>
    <row r="97" spans="2:9" s="85" customFormat="1" ht="10.15">
      <c r="B97" s="84"/>
      <c r="D97" s="86"/>
      <c r="E97" s="214"/>
      <c r="F97" s="88"/>
      <c r="G97" s="86"/>
      <c r="H97" s="86"/>
      <c r="I97" s="89"/>
    </row>
    <row r="98" spans="2:9" s="85" customFormat="1" ht="10.15">
      <c r="B98" s="84"/>
      <c r="D98" s="86"/>
      <c r="E98" s="214"/>
      <c r="F98" s="88"/>
      <c r="G98" s="86"/>
      <c r="H98" s="86"/>
      <c r="I98" s="89"/>
    </row>
    <row r="99" spans="2:9" s="85" customFormat="1" ht="10.15">
      <c r="B99" s="84"/>
      <c r="D99" s="86"/>
      <c r="E99" s="214"/>
      <c r="F99" s="88"/>
      <c r="G99" s="86"/>
      <c r="H99" s="86"/>
      <c r="I99" s="89"/>
    </row>
    <row r="100" spans="2:9" s="85" customFormat="1" ht="10.15">
      <c r="B100" s="84"/>
      <c r="D100" s="86"/>
      <c r="E100" s="214"/>
      <c r="F100" s="88"/>
      <c r="G100" s="86"/>
      <c r="H100" s="86"/>
      <c r="I100" s="89"/>
    </row>
    <row r="101" spans="2:9" s="85" customFormat="1" ht="10.15">
      <c r="B101" s="84"/>
      <c r="D101" s="86"/>
      <c r="E101" s="214"/>
      <c r="F101" s="88"/>
      <c r="G101" s="86"/>
      <c r="H101" s="86"/>
      <c r="I101" s="89"/>
    </row>
    <row r="102" spans="2:9" s="85" customFormat="1" ht="10.15">
      <c r="B102" s="84"/>
      <c r="D102" s="86"/>
      <c r="E102" s="214"/>
      <c r="F102" s="88"/>
      <c r="G102" s="86"/>
      <c r="H102" s="86"/>
      <c r="I102" s="89"/>
    </row>
    <row r="103" spans="2:9" s="85" customFormat="1" ht="10.15">
      <c r="B103" s="84"/>
      <c r="D103" s="86"/>
      <c r="E103" s="214"/>
      <c r="F103" s="88"/>
      <c r="G103" s="86"/>
      <c r="H103" s="86"/>
      <c r="I103" s="89"/>
    </row>
    <row r="104" spans="2:9" s="85" customFormat="1" ht="10.15">
      <c r="B104" s="84"/>
      <c r="D104" s="86"/>
      <c r="E104" s="214"/>
      <c r="F104" s="88"/>
      <c r="G104" s="86"/>
      <c r="H104" s="86"/>
      <c r="I104" s="89"/>
    </row>
    <row r="105" spans="2:9" s="85" customFormat="1" ht="10.15">
      <c r="B105" s="84"/>
      <c r="D105" s="86"/>
      <c r="E105" s="214"/>
      <c r="F105" s="88"/>
      <c r="G105" s="86"/>
      <c r="H105" s="86"/>
      <c r="I105" s="89"/>
    </row>
    <row r="106" spans="2:9" s="85" customFormat="1" ht="10.15">
      <c r="B106" s="84"/>
      <c r="D106" s="86"/>
      <c r="E106" s="214"/>
      <c r="F106" s="88"/>
      <c r="G106" s="86"/>
      <c r="H106" s="86"/>
      <c r="I106" s="89"/>
    </row>
    <row r="107" spans="2:9" s="85" customFormat="1" ht="10.15">
      <c r="B107" s="84"/>
      <c r="D107" s="86"/>
      <c r="E107" s="214"/>
      <c r="F107" s="88"/>
      <c r="G107" s="86"/>
      <c r="H107" s="86"/>
      <c r="I107" s="89"/>
    </row>
    <row r="108" spans="2:9" s="85" customFormat="1" ht="10.15">
      <c r="B108" s="84"/>
      <c r="D108" s="86"/>
      <c r="E108" s="214"/>
      <c r="F108" s="88"/>
      <c r="G108" s="86"/>
      <c r="H108" s="86"/>
      <c r="I108" s="89"/>
    </row>
    <row r="109" spans="2:9" s="85" customFormat="1" ht="10.15">
      <c r="B109" s="84"/>
      <c r="D109" s="86"/>
      <c r="E109" s="214"/>
      <c r="F109" s="88"/>
      <c r="G109" s="86"/>
      <c r="H109" s="86"/>
      <c r="I109" s="89"/>
    </row>
    <row r="110" spans="2:9" s="85" customFormat="1" ht="10.15">
      <c r="B110" s="84"/>
      <c r="D110" s="86"/>
      <c r="E110" s="214"/>
      <c r="F110" s="88"/>
      <c r="G110" s="86"/>
      <c r="H110" s="86"/>
      <c r="I110" s="89"/>
    </row>
    <row r="111" spans="2:9" s="85" customFormat="1" ht="10.15">
      <c r="B111" s="84"/>
      <c r="D111" s="86"/>
      <c r="E111" s="214"/>
      <c r="F111" s="88"/>
      <c r="G111" s="86"/>
      <c r="H111" s="86"/>
      <c r="I111" s="89"/>
    </row>
    <row r="112" spans="2:9" s="85" customFormat="1" ht="10.15">
      <c r="B112" s="84"/>
      <c r="D112" s="86"/>
      <c r="E112" s="214"/>
      <c r="F112" s="88"/>
      <c r="G112" s="86"/>
      <c r="H112" s="86"/>
      <c r="I112" s="89"/>
    </row>
    <row r="113" spans="2:9" s="85" customFormat="1" ht="10.15">
      <c r="B113" s="84"/>
      <c r="D113" s="86"/>
      <c r="E113" s="214"/>
      <c r="F113" s="88"/>
      <c r="G113" s="86"/>
      <c r="H113" s="86"/>
      <c r="I113" s="89"/>
    </row>
    <row r="114" spans="2:9" s="85" customFormat="1" ht="10.15">
      <c r="B114" s="84"/>
      <c r="D114" s="86"/>
      <c r="E114" s="214"/>
      <c r="F114" s="88"/>
      <c r="G114" s="86"/>
      <c r="H114" s="86"/>
      <c r="I114" s="89"/>
    </row>
    <row r="115" spans="2:9" s="85" customFormat="1" ht="10.15">
      <c r="B115" s="84"/>
      <c r="D115" s="86"/>
      <c r="E115" s="214"/>
      <c r="F115" s="88"/>
      <c r="G115" s="86"/>
      <c r="H115" s="86"/>
      <c r="I115" s="89"/>
    </row>
    <row r="116" spans="2:9" s="85" customFormat="1" ht="10.15">
      <c r="B116" s="84"/>
      <c r="D116" s="86"/>
      <c r="E116" s="214"/>
      <c r="F116" s="88"/>
      <c r="G116" s="86"/>
      <c r="H116" s="86"/>
      <c r="I116" s="89"/>
    </row>
    <row r="117" spans="2:9" s="85" customFormat="1" ht="10.15">
      <c r="B117" s="84"/>
      <c r="D117" s="86"/>
      <c r="E117" s="214"/>
      <c r="F117" s="88"/>
      <c r="G117" s="86"/>
      <c r="H117" s="86"/>
      <c r="I117" s="89"/>
    </row>
    <row r="118" spans="2:9" s="85" customFormat="1" ht="10.15">
      <c r="B118" s="84"/>
      <c r="D118" s="86"/>
      <c r="E118" s="214"/>
      <c r="F118" s="88"/>
      <c r="G118" s="86"/>
      <c r="H118" s="86"/>
      <c r="I118" s="89"/>
    </row>
    <row r="119" spans="2:9" s="85" customFormat="1" ht="10.15">
      <c r="B119" s="84"/>
      <c r="D119" s="86"/>
      <c r="E119" s="214"/>
      <c r="F119" s="88"/>
      <c r="G119" s="86"/>
      <c r="H119" s="86"/>
      <c r="I119" s="89"/>
    </row>
    <row r="120" spans="2:9" s="85" customFormat="1" ht="10.15">
      <c r="B120" s="84"/>
      <c r="D120" s="86"/>
      <c r="E120" s="214"/>
      <c r="F120" s="88"/>
      <c r="G120" s="86"/>
      <c r="H120" s="86"/>
      <c r="I120" s="89"/>
    </row>
    <row r="121" spans="2:9" s="85" customFormat="1" ht="10.15">
      <c r="B121" s="84"/>
      <c r="D121" s="86"/>
      <c r="E121" s="214"/>
      <c r="F121" s="88"/>
      <c r="G121" s="86"/>
      <c r="H121" s="86"/>
      <c r="I121" s="89"/>
    </row>
    <row r="122" spans="2:9" s="85" customFormat="1" ht="10.15">
      <c r="B122" s="84"/>
      <c r="D122" s="86"/>
      <c r="E122" s="214"/>
      <c r="F122" s="88"/>
      <c r="G122" s="86"/>
      <c r="H122" s="86"/>
      <c r="I122" s="89"/>
    </row>
    <row r="123" spans="2:9" s="85" customFormat="1" ht="10.15">
      <c r="B123" s="84"/>
      <c r="D123" s="86"/>
      <c r="E123" s="214"/>
      <c r="F123" s="88"/>
      <c r="G123" s="86"/>
      <c r="H123" s="86"/>
      <c r="I123" s="89"/>
    </row>
    <row r="124" spans="2:9" s="85" customFormat="1" ht="10.15">
      <c r="B124" s="84"/>
      <c r="D124" s="86"/>
      <c r="E124" s="214"/>
      <c r="F124" s="88"/>
      <c r="G124" s="86"/>
      <c r="H124" s="86"/>
      <c r="I124" s="89"/>
    </row>
    <row r="125" spans="2:9" s="85" customFormat="1" ht="10.15">
      <c r="B125" s="84"/>
      <c r="D125" s="86"/>
      <c r="E125" s="214"/>
      <c r="F125" s="88"/>
      <c r="G125" s="86"/>
      <c r="H125" s="86"/>
      <c r="I125" s="89"/>
    </row>
    <row r="126" spans="2:9" s="85" customFormat="1" ht="10.15">
      <c r="B126" s="84"/>
      <c r="D126" s="86"/>
      <c r="E126" s="214"/>
      <c r="F126" s="88"/>
      <c r="G126" s="86"/>
      <c r="H126" s="86"/>
      <c r="I126" s="89"/>
    </row>
    <row r="127" spans="2:9" s="85" customFormat="1" ht="10.15">
      <c r="B127" s="84"/>
      <c r="D127" s="86"/>
      <c r="E127" s="214"/>
      <c r="F127" s="88"/>
      <c r="G127" s="86"/>
      <c r="H127" s="86"/>
      <c r="I127" s="89"/>
    </row>
    <row r="128" spans="2:9" s="85" customFormat="1" ht="10.15">
      <c r="B128" s="84"/>
      <c r="D128" s="86"/>
      <c r="E128" s="214"/>
      <c r="F128" s="88"/>
      <c r="G128" s="86"/>
      <c r="H128" s="86"/>
      <c r="I128" s="89"/>
    </row>
    <row r="129" spans="2:9" s="85" customFormat="1" ht="10.15">
      <c r="B129" s="84"/>
      <c r="D129" s="86"/>
      <c r="E129" s="214"/>
      <c r="F129" s="88"/>
      <c r="G129" s="86"/>
      <c r="H129" s="86"/>
      <c r="I129" s="89"/>
    </row>
    <row r="130" spans="2:9" s="85" customFormat="1" ht="10.15">
      <c r="B130" s="84"/>
      <c r="D130" s="86"/>
      <c r="E130" s="214"/>
      <c r="F130" s="88"/>
      <c r="G130" s="86"/>
      <c r="H130" s="86"/>
      <c r="I130" s="89"/>
    </row>
    <row r="131" spans="2:9" s="85" customFormat="1" ht="10.15">
      <c r="B131" s="84"/>
      <c r="D131" s="86"/>
      <c r="E131" s="214"/>
      <c r="F131" s="88"/>
      <c r="G131" s="86"/>
      <c r="H131" s="86"/>
      <c r="I131" s="89"/>
    </row>
    <row r="132" spans="2:9" s="85" customFormat="1" ht="10.15">
      <c r="B132" s="84"/>
      <c r="D132" s="86"/>
      <c r="E132" s="214"/>
      <c r="F132" s="88"/>
      <c r="G132" s="86"/>
      <c r="H132" s="86"/>
      <c r="I132" s="89"/>
    </row>
    <row r="133" spans="2:9" s="85" customFormat="1" ht="10.15">
      <c r="B133" s="84"/>
      <c r="D133" s="86"/>
      <c r="E133" s="214"/>
      <c r="F133" s="88"/>
      <c r="G133" s="86"/>
      <c r="H133" s="86"/>
      <c r="I133" s="89"/>
    </row>
    <row r="134" spans="2:9" s="85" customFormat="1" ht="10.15">
      <c r="B134" s="84"/>
      <c r="D134" s="86"/>
      <c r="E134" s="214"/>
      <c r="F134" s="88"/>
      <c r="G134" s="86"/>
      <c r="H134" s="86"/>
      <c r="I134" s="89"/>
    </row>
    <row r="135" spans="2:9" s="85" customFormat="1" ht="10.15">
      <c r="B135" s="84"/>
      <c r="D135" s="86"/>
      <c r="E135" s="214"/>
      <c r="F135" s="88"/>
      <c r="G135" s="86"/>
      <c r="H135" s="86"/>
      <c r="I135" s="89"/>
    </row>
    <row r="136" spans="2:9" s="85" customFormat="1" ht="10.15">
      <c r="B136" s="84"/>
      <c r="D136" s="86"/>
      <c r="E136" s="214"/>
      <c r="F136" s="88"/>
      <c r="G136" s="86"/>
      <c r="H136" s="86"/>
      <c r="I136" s="89"/>
    </row>
    <row r="137" spans="2:9" s="85" customFormat="1" ht="10.15">
      <c r="B137" s="84"/>
      <c r="D137" s="86"/>
      <c r="E137" s="214"/>
      <c r="F137" s="88"/>
      <c r="G137" s="86"/>
      <c r="H137" s="86"/>
      <c r="I137" s="89"/>
    </row>
    <row r="138" spans="2:9" s="85" customFormat="1" ht="10.15">
      <c r="B138" s="84"/>
      <c r="D138" s="86"/>
      <c r="E138" s="214"/>
      <c r="F138" s="88"/>
      <c r="G138" s="86"/>
      <c r="H138" s="86"/>
      <c r="I138" s="89"/>
    </row>
    <row r="139" spans="2:9" s="85" customFormat="1" ht="10.15">
      <c r="B139" s="84"/>
      <c r="D139" s="86"/>
      <c r="E139" s="214"/>
      <c r="F139" s="88"/>
      <c r="G139" s="86"/>
      <c r="H139" s="86"/>
      <c r="I139" s="89"/>
    </row>
    <row r="140" spans="2:9" s="85" customFormat="1" ht="10.15">
      <c r="B140" s="84"/>
      <c r="D140" s="86"/>
      <c r="E140" s="214"/>
      <c r="F140" s="88"/>
      <c r="G140" s="86"/>
      <c r="H140" s="86"/>
      <c r="I140" s="89"/>
    </row>
    <row r="141" spans="2:9" s="85" customFormat="1" ht="10.15">
      <c r="B141" s="84"/>
      <c r="D141" s="86"/>
      <c r="E141" s="214"/>
      <c r="F141" s="88"/>
      <c r="G141" s="86"/>
      <c r="H141" s="86"/>
      <c r="I141" s="89"/>
    </row>
    <row r="142" spans="2:9" s="85" customFormat="1" ht="10.15">
      <c r="B142" s="84"/>
      <c r="D142" s="86"/>
      <c r="E142" s="214"/>
      <c r="F142" s="88"/>
      <c r="G142" s="86"/>
      <c r="H142" s="86"/>
      <c r="I142" s="89"/>
    </row>
    <row r="143" spans="2:9" s="85" customFormat="1" ht="10.15">
      <c r="B143" s="84"/>
      <c r="D143" s="86"/>
      <c r="E143" s="214"/>
      <c r="F143" s="88"/>
      <c r="G143" s="86"/>
      <c r="H143" s="86"/>
      <c r="I143" s="89"/>
    </row>
    <row r="144" spans="2:9" s="85" customFormat="1" ht="10.15">
      <c r="B144" s="84"/>
      <c r="D144" s="86"/>
      <c r="E144" s="214"/>
      <c r="F144" s="88"/>
      <c r="G144" s="86"/>
      <c r="H144" s="86"/>
      <c r="I144" s="89"/>
    </row>
    <row r="145" spans="2:9" s="85" customFormat="1" ht="10.15">
      <c r="B145" s="84"/>
      <c r="D145" s="86"/>
      <c r="E145" s="214"/>
      <c r="F145" s="88"/>
      <c r="G145" s="86"/>
      <c r="H145" s="86"/>
      <c r="I145" s="89"/>
    </row>
    <row r="146" spans="2:9" s="85" customFormat="1" ht="10.15">
      <c r="B146" s="84"/>
      <c r="D146" s="86"/>
      <c r="E146" s="214"/>
      <c r="F146" s="88"/>
      <c r="G146" s="86"/>
      <c r="H146" s="86"/>
      <c r="I146" s="89"/>
    </row>
    <row r="147" spans="2:9" s="85" customFormat="1" ht="10.15">
      <c r="B147" s="84"/>
      <c r="D147" s="86"/>
      <c r="E147" s="214"/>
      <c r="F147" s="88"/>
      <c r="G147" s="86"/>
      <c r="H147" s="86"/>
      <c r="I147" s="89"/>
    </row>
    <row r="148" spans="2:9" s="85" customFormat="1" ht="10.15">
      <c r="B148" s="84"/>
      <c r="D148" s="86"/>
      <c r="E148" s="214"/>
      <c r="F148" s="88"/>
      <c r="G148" s="86"/>
      <c r="H148" s="86"/>
      <c r="I148" s="89"/>
    </row>
    <row r="149" spans="2:9" s="85" customFormat="1" ht="10.15">
      <c r="B149" s="84"/>
      <c r="D149" s="86"/>
      <c r="E149" s="214"/>
      <c r="F149" s="88"/>
      <c r="G149" s="86"/>
      <c r="H149" s="86"/>
      <c r="I149" s="89"/>
    </row>
    <row r="150" spans="2:9" s="85" customFormat="1" ht="10.15">
      <c r="B150" s="84"/>
      <c r="D150" s="86"/>
      <c r="E150" s="214"/>
      <c r="F150" s="88"/>
      <c r="G150" s="86"/>
      <c r="H150" s="86"/>
      <c r="I150" s="89"/>
    </row>
    <row r="151" spans="2:9" s="85" customFormat="1" ht="10.15">
      <c r="B151" s="84"/>
      <c r="D151" s="86"/>
      <c r="E151" s="214"/>
      <c r="F151" s="88"/>
      <c r="G151" s="86"/>
      <c r="H151" s="86"/>
      <c r="I151" s="89"/>
    </row>
    <row r="152" spans="2:9" s="85" customFormat="1" ht="10.15">
      <c r="B152" s="84"/>
      <c r="D152" s="86"/>
      <c r="E152" s="214"/>
      <c r="F152" s="88"/>
      <c r="G152" s="86"/>
      <c r="H152" s="86"/>
      <c r="I152" s="89"/>
    </row>
    <row r="153" spans="2:9" s="85" customFormat="1" ht="10.15">
      <c r="B153" s="84"/>
      <c r="D153" s="86"/>
      <c r="E153" s="214"/>
      <c r="F153" s="88"/>
      <c r="G153" s="86"/>
      <c r="H153" s="86"/>
      <c r="I153" s="89"/>
    </row>
    <row r="154" spans="2:9" s="85" customFormat="1" ht="10.15">
      <c r="B154" s="84"/>
      <c r="D154" s="86"/>
      <c r="E154" s="214"/>
      <c r="F154" s="88"/>
      <c r="G154" s="86"/>
      <c r="H154" s="86"/>
      <c r="I154" s="89"/>
    </row>
    <row r="155" spans="2:9" s="85" customFormat="1" ht="10.15">
      <c r="B155" s="84"/>
      <c r="D155" s="86"/>
      <c r="E155" s="214"/>
      <c r="F155" s="88"/>
      <c r="G155" s="86"/>
      <c r="H155" s="86"/>
      <c r="I155" s="89"/>
    </row>
    <row r="156" spans="2:9" s="85" customFormat="1" ht="10.15">
      <c r="B156" s="84"/>
      <c r="D156" s="86"/>
      <c r="E156" s="214"/>
      <c r="F156" s="88"/>
      <c r="G156" s="86"/>
      <c r="H156" s="86"/>
      <c r="I156" s="89"/>
    </row>
    <row r="157" spans="2:9" s="85" customFormat="1" ht="10.15">
      <c r="B157" s="84"/>
      <c r="D157" s="86"/>
      <c r="E157" s="214"/>
      <c r="F157" s="88"/>
      <c r="G157" s="86"/>
      <c r="H157" s="86"/>
      <c r="I157" s="89"/>
    </row>
    <row r="158" spans="2:9" s="85" customFormat="1" ht="10.15">
      <c r="B158" s="84"/>
      <c r="D158" s="86"/>
      <c r="E158" s="214"/>
      <c r="F158" s="88"/>
      <c r="G158" s="86"/>
      <c r="H158" s="86"/>
      <c r="I158" s="89"/>
    </row>
    <row r="159" spans="2:9" s="85" customFormat="1" ht="10.15">
      <c r="B159" s="84"/>
      <c r="D159" s="86"/>
      <c r="E159" s="214"/>
      <c r="F159" s="88"/>
      <c r="G159" s="86"/>
      <c r="H159" s="86"/>
      <c r="I159" s="89"/>
    </row>
    <row r="160" spans="2:9" s="85" customFormat="1" ht="10.15">
      <c r="B160" s="84"/>
      <c r="D160" s="86"/>
      <c r="E160" s="214"/>
      <c r="F160" s="88"/>
      <c r="G160" s="86"/>
      <c r="H160" s="86"/>
      <c r="I160" s="89"/>
    </row>
    <row r="161" spans="2:9" s="85" customFormat="1" ht="10.15">
      <c r="B161" s="84"/>
      <c r="D161" s="86"/>
      <c r="E161" s="214"/>
      <c r="F161" s="88"/>
      <c r="G161" s="86"/>
      <c r="H161" s="86"/>
      <c r="I161" s="89"/>
    </row>
    <row r="162" spans="2:9" s="85" customFormat="1" ht="10.15">
      <c r="B162" s="84"/>
      <c r="D162" s="86"/>
      <c r="E162" s="214"/>
      <c r="F162" s="88"/>
      <c r="G162" s="86"/>
      <c r="H162" s="86"/>
      <c r="I162" s="89"/>
    </row>
    <row r="163" spans="2:9" s="85" customFormat="1" ht="10.15">
      <c r="B163" s="84"/>
      <c r="D163" s="86"/>
      <c r="E163" s="214"/>
      <c r="F163" s="88"/>
      <c r="G163" s="86"/>
      <c r="H163" s="86"/>
      <c r="I163" s="89"/>
    </row>
    <row r="164" spans="2:9" s="85" customFormat="1" ht="10.15">
      <c r="B164" s="84"/>
      <c r="D164" s="86"/>
      <c r="E164" s="214"/>
      <c r="F164" s="88"/>
      <c r="G164" s="86"/>
      <c r="H164" s="86"/>
      <c r="I164" s="89"/>
    </row>
    <row r="165" spans="2:9" s="85" customFormat="1" ht="10.15">
      <c r="B165" s="84"/>
      <c r="D165" s="86"/>
      <c r="E165" s="214"/>
      <c r="F165" s="88"/>
      <c r="G165" s="86"/>
      <c r="H165" s="86"/>
      <c r="I165" s="89"/>
    </row>
    <row r="166" spans="2:9" s="85" customFormat="1" ht="10.15">
      <c r="B166" s="84"/>
      <c r="D166" s="86"/>
      <c r="E166" s="214"/>
      <c r="F166" s="88"/>
      <c r="G166" s="86"/>
      <c r="H166" s="86"/>
      <c r="I166" s="89"/>
    </row>
    <row r="167" spans="2:9" s="85" customFormat="1" ht="10.15">
      <c r="B167" s="84"/>
      <c r="D167" s="86"/>
      <c r="E167" s="214"/>
      <c r="F167" s="88"/>
      <c r="G167" s="86"/>
      <c r="H167" s="86"/>
      <c r="I167" s="89"/>
    </row>
    <row r="168" spans="2:9" s="85" customFormat="1" ht="10.15">
      <c r="B168" s="84"/>
      <c r="D168" s="86"/>
      <c r="E168" s="214"/>
      <c r="F168" s="88"/>
      <c r="G168" s="86"/>
      <c r="H168" s="86"/>
      <c r="I168" s="89"/>
    </row>
    <row r="169" spans="2:9" s="85" customFormat="1" ht="10.15">
      <c r="B169" s="84"/>
      <c r="D169" s="86"/>
      <c r="E169" s="214"/>
      <c r="F169" s="88"/>
      <c r="G169" s="86"/>
      <c r="H169" s="86"/>
      <c r="I169" s="89"/>
    </row>
    <row r="170" spans="2:9" s="85" customFormat="1" ht="10.15">
      <c r="B170" s="84"/>
      <c r="D170" s="86"/>
      <c r="E170" s="214"/>
      <c r="F170" s="88"/>
      <c r="G170" s="86"/>
      <c r="H170" s="86"/>
      <c r="I170" s="89"/>
    </row>
    <row r="171" spans="2:9" s="85" customFormat="1" ht="10.15">
      <c r="B171" s="84"/>
      <c r="D171" s="86"/>
      <c r="E171" s="214"/>
      <c r="F171" s="88"/>
      <c r="G171" s="86"/>
      <c r="H171" s="86"/>
      <c r="I171" s="89"/>
    </row>
    <row r="172" spans="2:9" s="85" customFormat="1" ht="10.15">
      <c r="B172" s="84"/>
      <c r="D172" s="86"/>
      <c r="E172" s="214"/>
      <c r="F172" s="88"/>
      <c r="G172" s="86"/>
      <c r="H172" s="86"/>
      <c r="I172" s="89"/>
    </row>
    <row r="173" spans="2:9" s="85" customFormat="1" ht="10.15">
      <c r="B173" s="84"/>
      <c r="D173" s="86"/>
      <c r="E173" s="214"/>
      <c r="F173" s="88"/>
      <c r="G173" s="86"/>
      <c r="H173" s="86"/>
      <c r="I173" s="89"/>
    </row>
    <row r="174" spans="2:9" s="85" customFormat="1" ht="10.15">
      <c r="B174" s="84"/>
      <c r="D174" s="86"/>
      <c r="E174" s="214"/>
      <c r="F174" s="88"/>
      <c r="G174" s="86"/>
      <c r="H174" s="86"/>
      <c r="I174" s="89"/>
    </row>
    <row r="175" spans="2:9" s="85" customFormat="1" ht="10.15">
      <c r="B175" s="84"/>
      <c r="D175" s="86"/>
      <c r="E175" s="214"/>
      <c r="F175" s="88"/>
      <c r="G175" s="86"/>
      <c r="H175" s="86"/>
      <c r="I175" s="89"/>
    </row>
    <row r="176" spans="2:9" s="85" customFormat="1" ht="10.15">
      <c r="B176" s="84"/>
      <c r="D176" s="86"/>
      <c r="E176" s="214"/>
      <c r="F176" s="88"/>
      <c r="G176" s="86"/>
      <c r="H176" s="86"/>
      <c r="I176" s="89"/>
    </row>
    <row r="177" spans="2:9" s="85" customFormat="1" ht="10.15">
      <c r="B177" s="84"/>
      <c r="D177" s="86"/>
      <c r="E177" s="214"/>
      <c r="F177" s="88"/>
      <c r="G177" s="86"/>
      <c r="H177" s="86"/>
      <c r="I177" s="89"/>
    </row>
    <row r="178" spans="2:9" s="85" customFormat="1" ht="10.15">
      <c r="B178" s="84"/>
      <c r="D178" s="86"/>
      <c r="E178" s="214"/>
      <c r="F178" s="88"/>
      <c r="G178" s="86"/>
      <c r="H178" s="86"/>
      <c r="I178" s="89"/>
    </row>
    <row r="179" spans="2:9" s="85" customFormat="1" ht="10.15">
      <c r="B179" s="84"/>
      <c r="D179" s="86"/>
      <c r="E179" s="214"/>
      <c r="F179" s="88"/>
      <c r="G179" s="86"/>
      <c r="H179" s="86"/>
      <c r="I179" s="89"/>
    </row>
    <row r="180" spans="2:9" s="85" customFormat="1" ht="10.15">
      <c r="B180" s="84"/>
      <c r="D180" s="86"/>
      <c r="E180" s="214"/>
      <c r="F180" s="88"/>
      <c r="G180" s="86"/>
      <c r="H180" s="86"/>
      <c r="I180" s="89"/>
    </row>
    <row r="181" spans="2:9" s="85" customFormat="1" ht="10.15">
      <c r="B181" s="84"/>
      <c r="D181" s="86"/>
      <c r="E181" s="214"/>
      <c r="F181" s="88"/>
      <c r="G181" s="86"/>
      <c r="H181" s="86"/>
      <c r="I181" s="89"/>
    </row>
    <row r="182" spans="2:9" s="85" customFormat="1" ht="10.15">
      <c r="B182" s="84"/>
      <c r="D182" s="86"/>
      <c r="E182" s="214"/>
      <c r="F182" s="88"/>
      <c r="G182" s="86"/>
      <c r="H182" s="86"/>
      <c r="I182" s="89"/>
    </row>
    <row r="183" spans="2:9" s="85" customFormat="1" ht="10.15">
      <c r="B183" s="84"/>
      <c r="D183" s="86"/>
      <c r="E183" s="214"/>
      <c r="F183" s="88"/>
      <c r="G183" s="86"/>
      <c r="H183" s="86"/>
      <c r="I183" s="89"/>
    </row>
    <row r="184" spans="2:9" s="85" customFormat="1" ht="10.15">
      <c r="B184" s="84"/>
      <c r="D184" s="86"/>
      <c r="E184" s="214"/>
      <c r="F184" s="88"/>
      <c r="G184" s="86"/>
      <c r="H184" s="86"/>
      <c r="I184" s="89"/>
    </row>
    <row r="185" spans="2:9" s="85" customFormat="1" ht="10.15">
      <c r="B185" s="84"/>
      <c r="D185" s="86"/>
      <c r="E185" s="214"/>
      <c r="F185" s="88"/>
      <c r="G185" s="86"/>
      <c r="H185" s="86"/>
      <c r="I185" s="89"/>
    </row>
    <row r="186" spans="2:9" s="85" customFormat="1" ht="10.15">
      <c r="B186" s="84"/>
      <c r="D186" s="86"/>
      <c r="E186" s="214"/>
      <c r="F186" s="88"/>
      <c r="G186" s="86"/>
      <c r="H186" s="86"/>
      <c r="I186" s="89"/>
    </row>
    <row r="187" spans="2:9" s="85" customFormat="1" ht="10.15">
      <c r="B187" s="84"/>
      <c r="D187" s="86"/>
      <c r="E187" s="214"/>
      <c r="F187" s="88"/>
      <c r="G187" s="86"/>
      <c r="H187" s="86"/>
      <c r="I187" s="89"/>
    </row>
    <row r="188" spans="2:9" s="85" customFormat="1" ht="10.15">
      <c r="B188" s="84"/>
      <c r="D188" s="86"/>
      <c r="E188" s="214"/>
      <c r="F188" s="88"/>
      <c r="G188" s="86"/>
      <c r="H188" s="86"/>
      <c r="I188" s="89"/>
    </row>
    <row r="189" spans="2:9" s="85" customFormat="1" ht="10.15">
      <c r="B189" s="84"/>
      <c r="D189" s="86"/>
      <c r="E189" s="214"/>
      <c r="F189" s="88"/>
      <c r="G189" s="86"/>
      <c r="H189" s="86"/>
      <c r="I189" s="89"/>
    </row>
    <row r="190" spans="2:9" s="85" customFormat="1" ht="10.15">
      <c r="B190" s="84"/>
      <c r="D190" s="86"/>
      <c r="E190" s="214"/>
      <c r="F190" s="88"/>
      <c r="G190" s="86"/>
      <c r="H190" s="86"/>
      <c r="I190" s="89"/>
    </row>
    <row r="191" spans="2:9" s="85" customFormat="1" ht="10.15">
      <c r="B191" s="84"/>
      <c r="D191" s="86"/>
      <c r="E191" s="214"/>
      <c r="F191" s="88"/>
      <c r="G191" s="86"/>
      <c r="H191" s="86"/>
      <c r="I191" s="89"/>
    </row>
    <row r="192" spans="2:9" s="85" customFormat="1" ht="10.15">
      <c r="B192" s="84"/>
      <c r="D192" s="86"/>
      <c r="E192" s="214"/>
      <c r="F192" s="88"/>
      <c r="G192" s="86"/>
      <c r="H192" s="86"/>
      <c r="I192" s="89"/>
    </row>
    <row r="193" spans="2:9" s="85" customFormat="1" ht="10.15">
      <c r="B193" s="84"/>
      <c r="D193" s="86"/>
      <c r="E193" s="214"/>
      <c r="F193" s="88"/>
      <c r="G193" s="86"/>
      <c r="H193" s="86"/>
      <c r="I193" s="89"/>
    </row>
    <row r="194" spans="2:9" s="85" customFormat="1" ht="10.15">
      <c r="B194" s="84"/>
      <c r="D194" s="86"/>
      <c r="E194" s="214"/>
      <c r="F194" s="88"/>
      <c r="G194" s="86"/>
      <c r="H194" s="86"/>
      <c r="I194" s="89"/>
    </row>
    <row r="195" spans="2:9" s="85" customFormat="1" ht="10.15">
      <c r="B195" s="84"/>
      <c r="D195" s="86"/>
      <c r="E195" s="214"/>
      <c r="F195" s="88"/>
      <c r="G195" s="86"/>
      <c r="H195" s="86"/>
      <c r="I195" s="89"/>
    </row>
    <row r="196" spans="2:9" s="85" customFormat="1" ht="10.15">
      <c r="B196" s="84"/>
      <c r="D196" s="86"/>
      <c r="E196" s="214"/>
      <c r="F196" s="88"/>
      <c r="G196" s="86"/>
      <c r="H196" s="86"/>
      <c r="I196" s="89"/>
    </row>
    <row r="197" spans="2:9" s="85" customFormat="1" ht="10.15">
      <c r="B197" s="84"/>
      <c r="D197" s="86"/>
      <c r="E197" s="214"/>
      <c r="F197" s="88"/>
      <c r="G197" s="86"/>
      <c r="H197" s="86"/>
      <c r="I197" s="89"/>
    </row>
    <row r="198" spans="2:9" s="85" customFormat="1" ht="10.15">
      <c r="B198" s="84"/>
      <c r="D198" s="86"/>
      <c r="E198" s="214"/>
      <c r="F198" s="88"/>
      <c r="G198" s="86"/>
      <c r="H198" s="86"/>
      <c r="I198" s="89"/>
    </row>
    <row r="199" spans="2:9" s="85" customFormat="1" ht="10.15">
      <c r="B199" s="84"/>
      <c r="D199" s="86"/>
      <c r="E199" s="214"/>
      <c r="F199" s="88"/>
      <c r="G199" s="86"/>
      <c r="H199" s="86"/>
      <c r="I199" s="89"/>
    </row>
    <row r="200" spans="2:9" s="85" customFormat="1" ht="10.15">
      <c r="B200" s="84"/>
      <c r="D200" s="86"/>
      <c r="E200" s="214"/>
      <c r="F200" s="88"/>
      <c r="G200" s="86"/>
      <c r="H200" s="86"/>
      <c r="I200" s="89"/>
    </row>
    <row r="201" spans="2:9" s="85" customFormat="1" ht="10.15">
      <c r="B201" s="84"/>
      <c r="D201" s="86"/>
      <c r="E201" s="214"/>
      <c r="F201" s="88"/>
      <c r="G201" s="86"/>
      <c r="H201" s="86"/>
      <c r="I201" s="89"/>
    </row>
    <row r="202" spans="2:9" s="85" customFormat="1" ht="10.15">
      <c r="B202" s="84"/>
      <c r="D202" s="86"/>
      <c r="E202" s="214"/>
      <c r="F202" s="88"/>
      <c r="G202" s="86"/>
      <c r="H202" s="86"/>
      <c r="I202" s="89"/>
    </row>
    <row r="203" spans="2:9" s="85" customFormat="1" ht="10.15">
      <c r="B203" s="84"/>
      <c r="D203" s="86"/>
      <c r="E203" s="214"/>
      <c r="F203" s="88"/>
      <c r="G203" s="86"/>
      <c r="H203" s="86"/>
      <c r="I203" s="89"/>
    </row>
    <row r="204" spans="2:9" s="85" customFormat="1" ht="10.15">
      <c r="B204" s="84"/>
      <c r="D204" s="86"/>
      <c r="E204" s="214"/>
      <c r="F204" s="88"/>
      <c r="G204" s="86"/>
      <c r="H204" s="86"/>
      <c r="I204" s="89"/>
    </row>
    <row r="205" spans="2:9" s="85" customFormat="1" ht="10.15">
      <c r="B205" s="84"/>
      <c r="D205" s="86"/>
      <c r="E205" s="214"/>
      <c r="F205" s="88"/>
      <c r="G205" s="86"/>
      <c r="H205" s="86"/>
      <c r="I205" s="89"/>
    </row>
    <row r="206" spans="2:9" s="85" customFormat="1" ht="10.15">
      <c r="B206" s="84"/>
      <c r="D206" s="86"/>
      <c r="E206" s="214"/>
      <c r="F206" s="88"/>
      <c r="G206" s="86"/>
      <c r="H206" s="86"/>
      <c r="I206" s="89"/>
    </row>
    <row r="207" spans="2:9" s="85" customFormat="1" ht="10.15">
      <c r="B207" s="84"/>
      <c r="D207" s="86"/>
      <c r="E207" s="214"/>
      <c r="F207" s="88"/>
      <c r="G207" s="86"/>
      <c r="H207" s="86"/>
      <c r="I207" s="89"/>
    </row>
    <row r="208" spans="2:9" s="85" customFormat="1" ht="10.15">
      <c r="B208" s="84"/>
      <c r="D208" s="86"/>
      <c r="E208" s="214"/>
      <c r="F208" s="88"/>
      <c r="G208" s="86"/>
      <c r="H208" s="86"/>
      <c r="I208" s="89"/>
    </row>
    <row r="209" spans="2:9" s="85" customFormat="1" ht="10.15">
      <c r="B209" s="84"/>
      <c r="D209" s="86"/>
      <c r="E209" s="214"/>
      <c r="F209" s="88"/>
      <c r="G209" s="86"/>
      <c r="H209" s="86"/>
      <c r="I209" s="89"/>
    </row>
    <row r="210" spans="2:9" s="85" customFormat="1" ht="10.15">
      <c r="B210" s="84"/>
      <c r="D210" s="86"/>
      <c r="E210" s="214"/>
      <c r="F210" s="88"/>
      <c r="G210" s="86"/>
      <c r="H210" s="86"/>
      <c r="I210" s="89"/>
    </row>
    <row r="211" spans="2:9" s="85" customFormat="1" ht="10.15">
      <c r="B211" s="84"/>
      <c r="D211" s="86"/>
      <c r="E211" s="214"/>
      <c r="F211" s="88"/>
      <c r="G211" s="86"/>
      <c r="H211" s="86"/>
      <c r="I211" s="89"/>
    </row>
    <row r="212" spans="2:9" s="85" customFormat="1" ht="10.15">
      <c r="B212" s="84"/>
      <c r="D212" s="86"/>
      <c r="E212" s="214"/>
      <c r="F212" s="88"/>
      <c r="G212" s="86"/>
      <c r="H212" s="86"/>
      <c r="I212" s="89"/>
    </row>
    <row r="213" spans="2:9" s="85" customFormat="1" ht="10.15">
      <c r="B213" s="84"/>
      <c r="D213" s="86"/>
      <c r="E213" s="214"/>
      <c r="F213" s="88"/>
      <c r="G213" s="86"/>
      <c r="H213" s="86"/>
      <c r="I213" s="89"/>
    </row>
    <row r="214" spans="2:9" s="85" customFormat="1" ht="10.15">
      <c r="B214" s="84"/>
      <c r="D214" s="86"/>
      <c r="E214" s="214"/>
      <c r="F214" s="88"/>
      <c r="G214" s="86"/>
      <c r="H214" s="86"/>
      <c r="I214" s="89"/>
    </row>
    <row r="215" spans="2:9" s="85" customFormat="1" ht="10.15">
      <c r="B215" s="84"/>
      <c r="D215" s="86"/>
      <c r="E215" s="214"/>
      <c r="F215" s="88"/>
      <c r="G215" s="86"/>
      <c r="H215" s="86"/>
      <c r="I215" s="89"/>
    </row>
    <row r="216" spans="2:9" s="85" customFormat="1" ht="10.15">
      <c r="B216" s="84"/>
      <c r="D216" s="86"/>
      <c r="E216" s="214"/>
      <c r="F216" s="88"/>
      <c r="G216" s="86"/>
      <c r="H216" s="86"/>
      <c r="I216" s="89"/>
    </row>
    <row r="217" spans="2:9" s="85" customFormat="1" ht="10.15">
      <c r="B217" s="84"/>
      <c r="D217" s="86"/>
      <c r="E217" s="214"/>
      <c r="F217" s="88"/>
      <c r="G217" s="86"/>
      <c r="H217" s="86"/>
      <c r="I217" s="89"/>
    </row>
    <row r="218" spans="2:9" s="85" customFormat="1" ht="10.15">
      <c r="B218" s="84"/>
      <c r="D218" s="86"/>
      <c r="E218" s="214"/>
      <c r="F218" s="88"/>
      <c r="G218" s="86"/>
      <c r="H218" s="86"/>
      <c r="I218" s="89"/>
    </row>
    <row r="219" spans="2:9" s="85" customFormat="1" ht="10.15">
      <c r="B219" s="84"/>
      <c r="D219" s="86"/>
      <c r="E219" s="214"/>
      <c r="F219" s="88"/>
      <c r="G219" s="86"/>
      <c r="H219" s="86"/>
      <c r="I219" s="89"/>
    </row>
    <row r="220" spans="2:9" s="85" customFormat="1" ht="10.15">
      <c r="B220" s="84"/>
      <c r="D220" s="86"/>
      <c r="E220" s="214"/>
      <c r="F220" s="88"/>
      <c r="G220" s="86"/>
      <c r="H220" s="86"/>
      <c r="I220" s="89"/>
    </row>
    <row r="221" spans="2:9" s="85" customFormat="1" ht="10.15">
      <c r="B221" s="84"/>
      <c r="D221" s="86"/>
      <c r="E221" s="214"/>
      <c r="F221" s="88"/>
      <c r="G221" s="86"/>
      <c r="H221" s="86"/>
      <c r="I221" s="89"/>
    </row>
    <row r="222" spans="2:9" s="85" customFormat="1" ht="10.15">
      <c r="B222" s="84"/>
      <c r="D222" s="86"/>
      <c r="E222" s="214"/>
      <c r="F222" s="88"/>
      <c r="G222" s="86"/>
      <c r="H222" s="86"/>
      <c r="I222" s="89"/>
    </row>
    <row r="223" spans="2:9" s="85" customFormat="1" ht="10.15">
      <c r="B223" s="84"/>
      <c r="D223" s="86"/>
      <c r="E223" s="214"/>
      <c r="F223" s="88"/>
      <c r="G223" s="86"/>
      <c r="H223" s="86"/>
      <c r="I223" s="89"/>
    </row>
    <row r="224" spans="2:9" s="85" customFormat="1" ht="10.15">
      <c r="B224" s="84"/>
      <c r="D224" s="86"/>
      <c r="E224" s="214"/>
      <c r="F224" s="88"/>
      <c r="G224" s="86"/>
      <c r="H224" s="86"/>
      <c r="I224" s="89"/>
    </row>
    <row r="225" spans="2:9" s="85" customFormat="1" ht="10.15">
      <c r="B225" s="84"/>
      <c r="D225" s="86"/>
      <c r="E225" s="214"/>
      <c r="F225" s="88"/>
      <c r="G225" s="86"/>
      <c r="H225" s="86"/>
      <c r="I225" s="89"/>
    </row>
    <row r="226" spans="2:9" s="85" customFormat="1" ht="10.15">
      <c r="B226" s="84"/>
      <c r="D226" s="86"/>
      <c r="E226" s="214"/>
      <c r="F226" s="88"/>
      <c r="G226" s="86"/>
      <c r="H226" s="86"/>
      <c r="I226" s="89"/>
    </row>
    <row r="227" spans="2:9" s="85" customFormat="1" ht="10.15">
      <c r="B227" s="84"/>
      <c r="D227" s="86"/>
      <c r="E227" s="214"/>
      <c r="F227" s="88"/>
      <c r="G227" s="86"/>
      <c r="H227" s="86"/>
      <c r="I227" s="89"/>
    </row>
    <row r="228" spans="2:9" s="85" customFormat="1" ht="10.15">
      <c r="B228" s="84"/>
      <c r="D228" s="86"/>
      <c r="E228" s="214"/>
      <c r="F228" s="88"/>
      <c r="G228" s="86"/>
      <c r="H228" s="86"/>
      <c r="I228" s="89"/>
    </row>
    <row r="229" spans="2:9" s="85" customFormat="1" ht="10.15">
      <c r="B229" s="84"/>
      <c r="D229" s="86"/>
      <c r="E229" s="214"/>
      <c r="F229" s="88"/>
      <c r="G229" s="86"/>
      <c r="H229" s="86"/>
      <c r="I229" s="89"/>
    </row>
    <row r="230" spans="2:9" s="85" customFormat="1" ht="10.15">
      <c r="B230" s="84"/>
      <c r="D230" s="86"/>
      <c r="E230" s="214"/>
      <c r="F230" s="88"/>
      <c r="G230" s="86"/>
      <c r="H230" s="86"/>
      <c r="I230" s="89"/>
    </row>
    <row r="231" spans="2:9" s="85" customFormat="1" ht="10.15">
      <c r="B231" s="84"/>
      <c r="D231" s="86"/>
      <c r="E231" s="214"/>
      <c r="F231" s="88"/>
      <c r="G231" s="86"/>
      <c r="H231" s="86"/>
      <c r="I231" s="89"/>
    </row>
    <row r="232" spans="2:9" s="85" customFormat="1" ht="10.15">
      <c r="B232" s="84"/>
      <c r="D232" s="86"/>
      <c r="E232" s="214"/>
      <c r="F232" s="88"/>
      <c r="G232" s="86"/>
      <c r="H232" s="86"/>
      <c r="I232" s="89"/>
    </row>
    <row r="233" spans="2:9" s="85" customFormat="1" ht="10.15">
      <c r="B233" s="84"/>
      <c r="D233" s="86"/>
      <c r="E233" s="214"/>
      <c r="F233" s="88"/>
      <c r="G233" s="86"/>
      <c r="H233" s="86"/>
      <c r="I233" s="89"/>
    </row>
    <row r="234" spans="2:9" s="85" customFormat="1" ht="10.15">
      <c r="B234" s="84"/>
      <c r="D234" s="86"/>
      <c r="E234" s="214"/>
      <c r="F234" s="88"/>
      <c r="G234" s="86"/>
      <c r="H234" s="86"/>
      <c r="I234" s="89"/>
    </row>
    <row r="235" spans="2:9" s="85" customFormat="1" ht="10.15">
      <c r="B235" s="84"/>
      <c r="D235" s="86"/>
      <c r="E235" s="214"/>
      <c r="F235" s="88"/>
      <c r="G235" s="86"/>
      <c r="H235" s="86"/>
      <c r="I235" s="89"/>
    </row>
    <row r="236" spans="2:9" s="85" customFormat="1" ht="10.15">
      <c r="B236" s="84"/>
      <c r="D236" s="86"/>
      <c r="E236" s="214"/>
      <c r="F236" s="88"/>
      <c r="G236" s="86"/>
      <c r="H236" s="86"/>
      <c r="I236" s="89"/>
    </row>
    <row r="237" spans="2:9" s="85" customFormat="1" ht="10.15">
      <c r="B237" s="84"/>
      <c r="D237" s="86"/>
      <c r="E237" s="214"/>
      <c r="F237" s="88"/>
      <c r="G237" s="86"/>
      <c r="H237" s="86"/>
      <c r="I237" s="89"/>
    </row>
    <row r="238" spans="2:9" s="85" customFormat="1" ht="10.15">
      <c r="B238" s="84"/>
      <c r="D238" s="86"/>
      <c r="E238" s="214"/>
      <c r="F238" s="88"/>
      <c r="G238" s="86"/>
      <c r="H238" s="86"/>
      <c r="I238" s="89"/>
    </row>
    <row r="239" spans="2:9" s="85" customFormat="1" ht="10.15">
      <c r="B239" s="84"/>
      <c r="D239" s="86"/>
      <c r="E239" s="214"/>
      <c r="F239" s="88"/>
      <c r="G239" s="86"/>
      <c r="H239" s="86"/>
      <c r="I239" s="89"/>
    </row>
    <row r="240" spans="2:9" s="85" customFormat="1" ht="10.15">
      <c r="B240" s="84"/>
      <c r="D240" s="86"/>
      <c r="E240" s="214"/>
      <c r="F240" s="88"/>
      <c r="G240" s="86"/>
      <c r="H240" s="86"/>
      <c r="I240" s="89"/>
    </row>
    <row r="241" spans="2:9" s="85" customFormat="1" ht="10.15">
      <c r="B241" s="84"/>
      <c r="D241" s="86"/>
      <c r="E241" s="214"/>
      <c r="F241" s="88"/>
      <c r="G241" s="86"/>
      <c r="H241" s="86"/>
      <c r="I241" s="89"/>
    </row>
    <row r="242" spans="2:9" s="85" customFormat="1" ht="10.15">
      <c r="B242" s="84"/>
      <c r="D242" s="86"/>
      <c r="E242" s="214"/>
      <c r="F242" s="88"/>
      <c r="G242" s="86"/>
      <c r="H242" s="86"/>
      <c r="I242" s="89"/>
    </row>
    <row r="243" spans="2:9" s="85" customFormat="1" ht="10.15">
      <c r="B243" s="84"/>
      <c r="D243" s="86"/>
      <c r="E243" s="214"/>
      <c r="F243" s="88"/>
      <c r="G243" s="86"/>
      <c r="H243" s="86"/>
      <c r="I243" s="89"/>
    </row>
    <row r="244" spans="2:9" s="85" customFormat="1" ht="10.15">
      <c r="B244" s="84"/>
      <c r="D244" s="86"/>
      <c r="E244" s="214"/>
      <c r="F244" s="88"/>
      <c r="G244" s="86"/>
      <c r="H244" s="86"/>
      <c r="I244" s="89"/>
    </row>
    <row r="245" spans="2:9" s="85" customFormat="1" ht="10.15">
      <c r="B245" s="84"/>
      <c r="D245" s="86"/>
      <c r="E245" s="214"/>
      <c r="F245" s="88"/>
      <c r="G245" s="86"/>
      <c r="H245" s="86"/>
      <c r="I245" s="89"/>
    </row>
    <row r="246" spans="2:9" s="85" customFormat="1" ht="10.15">
      <c r="B246" s="84"/>
      <c r="D246" s="86"/>
      <c r="E246" s="214"/>
      <c r="F246" s="88"/>
      <c r="G246" s="86"/>
      <c r="H246" s="86"/>
      <c r="I246" s="89"/>
    </row>
    <row r="247" spans="2:9" s="85" customFormat="1" ht="10.15">
      <c r="B247" s="84"/>
      <c r="D247" s="86"/>
      <c r="E247" s="214"/>
      <c r="F247" s="88"/>
      <c r="G247" s="86"/>
      <c r="H247" s="86"/>
      <c r="I247" s="89"/>
    </row>
    <row r="248" spans="2:9" s="85" customFormat="1" ht="10.15">
      <c r="B248" s="84"/>
      <c r="D248" s="86"/>
      <c r="E248" s="214"/>
      <c r="F248" s="88"/>
      <c r="G248" s="86"/>
      <c r="H248" s="86"/>
      <c r="I248" s="89"/>
    </row>
    <row r="249" spans="2:9" s="85" customFormat="1" ht="10.15">
      <c r="B249" s="84"/>
      <c r="D249" s="86"/>
      <c r="E249" s="214"/>
      <c r="F249" s="88"/>
      <c r="G249" s="86"/>
      <c r="H249" s="86"/>
      <c r="I249" s="89"/>
    </row>
    <row r="250" spans="2:9" s="85" customFormat="1" ht="10.15">
      <c r="B250" s="84"/>
      <c r="D250" s="86"/>
      <c r="E250" s="214"/>
      <c r="F250" s="88"/>
      <c r="G250" s="86"/>
      <c r="H250" s="86"/>
      <c r="I250" s="89"/>
    </row>
    <row r="251" spans="2:9" s="85" customFormat="1" ht="10.15">
      <c r="B251" s="84"/>
      <c r="D251" s="86"/>
      <c r="E251" s="214"/>
      <c r="F251" s="88"/>
      <c r="G251" s="86"/>
      <c r="H251" s="86"/>
      <c r="I251" s="89"/>
    </row>
    <row r="252" spans="2:9" s="85" customFormat="1" ht="10.15">
      <c r="B252" s="84"/>
      <c r="D252" s="86"/>
      <c r="E252" s="214"/>
      <c r="F252" s="88"/>
      <c r="G252" s="86"/>
      <c r="H252" s="86"/>
      <c r="I252" s="89"/>
    </row>
    <row r="253" spans="2:9" s="85" customFormat="1" ht="10.15">
      <c r="B253" s="84"/>
      <c r="D253" s="86"/>
      <c r="E253" s="214"/>
      <c r="F253" s="88"/>
      <c r="G253" s="86"/>
      <c r="H253" s="86"/>
      <c r="I253" s="89"/>
    </row>
    <row r="254" spans="2:9" s="85" customFormat="1" ht="10.15">
      <c r="B254" s="84"/>
      <c r="D254" s="86"/>
      <c r="E254" s="214"/>
      <c r="F254" s="88"/>
      <c r="G254" s="86"/>
      <c r="H254" s="86"/>
      <c r="I254" s="89"/>
    </row>
    <row r="255" spans="2:9" s="85" customFormat="1" ht="10.15">
      <c r="B255" s="84"/>
      <c r="D255" s="86"/>
      <c r="E255" s="214"/>
      <c r="F255" s="88"/>
      <c r="G255" s="86"/>
      <c r="H255" s="86"/>
      <c r="I255" s="89"/>
    </row>
    <row r="256" spans="2:9" s="85" customFormat="1" ht="10.15">
      <c r="B256" s="84"/>
      <c r="D256" s="86"/>
      <c r="E256" s="214"/>
      <c r="F256" s="88"/>
      <c r="G256" s="86"/>
      <c r="H256" s="86"/>
      <c r="I256" s="89"/>
    </row>
    <row r="257" spans="2:9" s="85" customFormat="1" ht="10.15">
      <c r="B257" s="84"/>
      <c r="D257" s="86"/>
      <c r="E257" s="214"/>
      <c r="F257" s="88"/>
      <c r="G257" s="86"/>
      <c r="H257" s="86"/>
      <c r="I257" s="89"/>
    </row>
    <row r="258" spans="2:9" s="85" customFormat="1" ht="10.15">
      <c r="B258" s="84"/>
      <c r="D258" s="86"/>
      <c r="E258" s="214"/>
      <c r="F258" s="88"/>
      <c r="G258" s="86"/>
      <c r="H258" s="86"/>
      <c r="I258" s="89"/>
    </row>
    <row r="259" spans="2:9" s="85" customFormat="1" ht="10.15">
      <c r="B259" s="84"/>
      <c r="D259" s="86"/>
      <c r="E259" s="214"/>
      <c r="F259" s="88"/>
      <c r="G259" s="86"/>
      <c r="H259" s="86"/>
      <c r="I259" s="89"/>
    </row>
    <row r="260" spans="2:9" s="85" customFormat="1" ht="10.15">
      <c r="B260" s="84"/>
      <c r="D260" s="86"/>
      <c r="E260" s="214"/>
      <c r="F260" s="88"/>
      <c r="G260" s="86"/>
      <c r="H260" s="86"/>
      <c r="I260" s="89"/>
    </row>
    <row r="261" spans="2:9" s="85" customFormat="1" ht="10.15">
      <c r="B261" s="84"/>
      <c r="D261" s="86"/>
      <c r="E261" s="214"/>
      <c r="F261" s="88"/>
      <c r="G261" s="86"/>
      <c r="H261" s="86"/>
      <c r="I261" s="89"/>
    </row>
    <row r="262" spans="2:9" s="85" customFormat="1" ht="10.15">
      <c r="B262" s="84"/>
      <c r="D262" s="86"/>
      <c r="E262" s="214"/>
      <c r="F262" s="88"/>
      <c r="G262" s="86"/>
      <c r="H262" s="86"/>
      <c r="I262" s="89"/>
    </row>
    <row r="263" spans="2:9" s="85" customFormat="1" ht="10.15">
      <c r="B263" s="84"/>
      <c r="D263" s="86"/>
      <c r="E263" s="214"/>
      <c r="F263" s="88"/>
      <c r="G263" s="86"/>
      <c r="H263" s="86"/>
      <c r="I263" s="89"/>
    </row>
    <row r="264" spans="2:9" s="85" customFormat="1" ht="10.15">
      <c r="B264" s="84"/>
      <c r="D264" s="86"/>
      <c r="E264" s="214"/>
      <c r="F264" s="88"/>
      <c r="G264" s="86"/>
      <c r="H264" s="86"/>
      <c r="I264" s="89"/>
    </row>
    <row r="265" spans="2:9" s="85" customFormat="1" ht="10.15">
      <c r="B265" s="84"/>
      <c r="D265" s="86"/>
      <c r="E265" s="214"/>
      <c r="F265" s="88"/>
      <c r="G265" s="86"/>
      <c r="H265" s="86"/>
      <c r="I265" s="89"/>
    </row>
    <row r="266" spans="2:9" s="85" customFormat="1" ht="10.15">
      <c r="B266" s="84"/>
      <c r="D266" s="86"/>
      <c r="E266" s="214"/>
      <c r="F266" s="88"/>
      <c r="G266" s="86"/>
      <c r="H266" s="86"/>
      <c r="I266" s="89"/>
    </row>
    <row r="267" spans="2:9" s="85" customFormat="1" ht="10.15">
      <c r="B267" s="84"/>
      <c r="D267" s="86"/>
      <c r="E267" s="214"/>
      <c r="F267" s="88"/>
      <c r="G267" s="86"/>
      <c r="H267" s="86"/>
      <c r="I267" s="89"/>
    </row>
    <row r="268" spans="2:9" s="85" customFormat="1" ht="10.15">
      <c r="B268" s="84"/>
      <c r="D268" s="86"/>
      <c r="E268" s="214"/>
      <c r="F268" s="88"/>
      <c r="G268" s="86"/>
      <c r="H268" s="86"/>
      <c r="I268" s="89"/>
    </row>
    <row r="269" spans="2:9" s="85" customFormat="1" ht="10.15">
      <c r="B269" s="84"/>
      <c r="D269" s="86"/>
      <c r="E269" s="214"/>
      <c r="F269" s="88"/>
      <c r="G269" s="86"/>
      <c r="H269" s="86"/>
      <c r="I269" s="89"/>
    </row>
    <row r="270" spans="2:9" s="85" customFormat="1" ht="10.15">
      <c r="B270" s="84"/>
      <c r="D270" s="86"/>
      <c r="E270" s="214"/>
      <c r="F270" s="88"/>
      <c r="G270" s="86"/>
      <c r="H270" s="86"/>
      <c r="I270" s="89"/>
    </row>
    <row r="271" spans="2:9" s="85" customFormat="1" ht="10.15">
      <c r="B271" s="84"/>
      <c r="D271" s="86"/>
      <c r="E271" s="214"/>
      <c r="F271" s="88"/>
      <c r="G271" s="86"/>
      <c r="H271" s="86"/>
      <c r="I271" s="89"/>
    </row>
    <row r="272" spans="2:9" s="85" customFormat="1" ht="10.15">
      <c r="B272" s="84"/>
      <c r="D272" s="86"/>
      <c r="E272" s="214"/>
      <c r="F272" s="88"/>
      <c r="G272" s="86"/>
      <c r="H272" s="86"/>
      <c r="I272" s="89"/>
    </row>
    <row r="273" spans="2:9" s="85" customFormat="1" ht="10.15">
      <c r="B273" s="84"/>
      <c r="D273" s="86"/>
      <c r="E273" s="214"/>
      <c r="F273" s="88"/>
      <c r="G273" s="86"/>
      <c r="H273" s="86"/>
      <c r="I273" s="89"/>
    </row>
    <row r="274" spans="2:9" s="85" customFormat="1" ht="10.15">
      <c r="B274" s="84"/>
      <c r="D274" s="86"/>
      <c r="E274" s="214"/>
      <c r="F274" s="88"/>
      <c r="G274" s="86"/>
      <c r="H274" s="86"/>
      <c r="I274" s="89"/>
    </row>
    <row r="275" spans="2:9" s="85" customFormat="1" ht="10.15">
      <c r="B275" s="84"/>
      <c r="D275" s="86"/>
      <c r="E275" s="214"/>
      <c r="F275" s="88"/>
      <c r="G275" s="86"/>
      <c r="H275" s="86"/>
      <c r="I275" s="89"/>
    </row>
    <row r="276" spans="2:9" s="85" customFormat="1" ht="10.15">
      <c r="B276" s="84"/>
      <c r="D276" s="86"/>
      <c r="E276" s="214"/>
      <c r="F276" s="88"/>
      <c r="G276" s="86"/>
      <c r="H276" s="86"/>
      <c r="I276" s="89"/>
    </row>
    <row r="277" spans="2:9" s="85" customFormat="1" ht="10.15">
      <c r="B277" s="84"/>
      <c r="D277" s="86"/>
      <c r="E277" s="214"/>
      <c r="F277" s="88"/>
      <c r="G277" s="86"/>
      <c r="H277" s="86"/>
      <c r="I277" s="89"/>
    </row>
    <row r="278" spans="2:9" s="85" customFormat="1" ht="10.15">
      <c r="B278" s="84"/>
      <c r="D278" s="86"/>
      <c r="E278" s="214"/>
      <c r="F278" s="88"/>
      <c r="G278" s="86"/>
      <c r="H278" s="86"/>
      <c r="I278" s="89"/>
    </row>
    <row r="279" spans="2:9" s="85" customFormat="1" ht="10.15">
      <c r="B279" s="84"/>
      <c r="D279" s="86"/>
      <c r="E279" s="214"/>
      <c r="F279" s="88"/>
      <c r="G279" s="86"/>
      <c r="H279" s="86"/>
      <c r="I279" s="89"/>
    </row>
    <row r="280" spans="2:9" s="85" customFormat="1" ht="10.15">
      <c r="B280" s="84"/>
      <c r="D280" s="86"/>
      <c r="E280" s="214"/>
      <c r="F280" s="88"/>
      <c r="G280" s="86"/>
      <c r="H280" s="86"/>
      <c r="I280" s="89"/>
    </row>
    <row r="281" spans="2:9" s="85" customFormat="1" ht="10.15">
      <c r="B281" s="84"/>
      <c r="D281" s="86"/>
      <c r="E281" s="214"/>
      <c r="F281" s="88"/>
      <c r="G281" s="86"/>
      <c r="H281" s="86"/>
      <c r="I281" s="89"/>
    </row>
    <row r="282" spans="2:9" s="85" customFormat="1" ht="10.15">
      <c r="B282" s="84"/>
      <c r="D282" s="86"/>
      <c r="E282" s="214"/>
      <c r="F282" s="88"/>
      <c r="G282" s="86"/>
      <c r="H282" s="86"/>
      <c r="I282" s="89"/>
    </row>
    <row r="283" spans="2:9" s="85" customFormat="1" ht="10.15">
      <c r="B283" s="84"/>
      <c r="D283" s="86"/>
      <c r="E283" s="214"/>
      <c r="F283" s="88"/>
      <c r="G283" s="86"/>
      <c r="H283" s="86"/>
      <c r="I283" s="89"/>
    </row>
    <row r="284" spans="2:9" s="85" customFormat="1" ht="10.15">
      <c r="B284" s="84"/>
      <c r="D284" s="86"/>
      <c r="E284" s="214"/>
      <c r="F284" s="88"/>
      <c r="G284" s="86"/>
      <c r="H284" s="86"/>
      <c r="I284" s="89"/>
    </row>
    <row r="285" spans="2:9" s="85" customFormat="1" ht="10.15">
      <c r="B285" s="84"/>
      <c r="D285" s="86"/>
      <c r="E285" s="214"/>
      <c r="F285" s="88"/>
      <c r="G285" s="86"/>
      <c r="H285" s="86"/>
      <c r="I285" s="89"/>
    </row>
    <row r="286" spans="2:9" s="85" customFormat="1" ht="10.15">
      <c r="B286" s="84"/>
      <c r="D286" s="86"/>
      <c r="E286" s="214"/>
      <c r="F286" s="88"/>
      <c r="G286" s="86"/>
      <c r="H286" s="86"/>
      <c r="I286" s="89"/>
    </row>
    <row r="287" spans="2:9" s="66" customFormat="1">
      <c r="B287" s="65"/>
      <c r="D287" s="67"/>
      <c r="E287" s="209"/>
      <c r="F287" s="69"/>
      <c r="G287" s="67"/>
      <c r="H287" s="67"/>
      <c r="I287" s="70"/>
    </row>
    <row r="288" spans="2:9" s="66" customFormat="1">
      <c r="B288" s="65"/>
      <c r="D288" s="67"/>
      <c r="E288" s="209"/>
      <c r="F288" s="69"/>
      <c r="G288" s="67"/>
      <c r="H288" s="67"/>
      <c r="I288" s="70"/>
    </row>
    <row r="289" spans="2:9" s="66" customFormat="1">
      <c r="B289" s="65"/>
      <c r="D289" s="67"/>
      <c r="E289" s="209"/>
      <c r="F289" s="69"/>
      <c r="G289" s="67"/>
      <c r="H289" s="67"/>
      <c r="I289" s="70"/>
    </row>
    <row r="290" spans="2:9" s="66" customFormat="1">
      <c r="B290" s="65"/>
      <c r="D290" s="67"/>
      <c r="E290" s="209"/>
      <c r="F290" s="69"/>
      <c r="G290" s="67"/>
      <c r="H290" s="67"/>
      <c r="I290" s="70"/>
    </row>
    <row r="291" spans="2:9" s="66" customFormat="1">
      <c r="B291" s="65"/>
      <c r="D291" s="67"/>
      <c r="E291" s="209"/>
      <c r="F291" s="69"/>
      <c r="G291" s="67"/>
      <c r="H291" s="67"/>
      <c r="I291" s="70"/>
    </row>
    <row r="292" spans="2:9" s="66" customFormat="1">
      <c r="B292" s="65"/>
      <c r="D292" s="67"/>
      <c r="E292" s="209"/>
      <c r="F292" s="69"/>
      <c r="G292" s="67"/>
      <c r="H292" s="67"/>
      <c r="I292" s="70"/>
    </row>
    <row r="293" spans="2:9" s="66" customFormat="1">
      <c r="B293" s="65"/>
      <c r="D293" s="67"/>
      <c r="E293" s="209"/>
      <c r="F293" s="69"/>
      <c r="G293" s="67"/>
      <c r="H293" s="67"/>
      <c r="I293" s="70"/>
    </row>
    <row r="294" spans="2:9" s="66" customFormat="1">
      <c r="B294" s="65"/>
      <c r="D294" s="67"/>
      <c r="E294" s="209"/>
      <c r="F294" s="69"/>
      <c r="G294" s="67"/>
      <c r="H294" s="67"/>
      <c r="I294" s="70"/>
    </row>
    <row r="295" spans="2:9" s="66" customFormat="1">
      <c r="B295" s="65"/>
      <c r="D295" s="67"/>
      <c r="E295" s="209"/>
      <c r="F295" s="69"/>
      <c r="G295" s="67"/>
      <c r="H295" s="67"/>
      <c r="I295" s="70"/>
    </row>
    <row r="296" spans="2:9" s="66" customFormat="1">
      <c r="B296" s="65"/>
      <c r="D296" s="67"/>
      <c r="E296" s="209"/>
      <c r="F296" s="69"/>
      <c r="G296" s="67"/>
      <c r="H296" s="67"/>
      <c r="I296" s="70"/>
    </row>
    <row r="297" spans="2:9" s="66" customFormat="1">
      <c r="B297" s="65"/>
      <c r="D297" s="67"/>
      <c r="E297" s="209"/>
      <c r="F297" s="69"/>
      <c r="G297" s="67"/>
      <c r="H297" s="67"/>
      <c r="I297" s="70"/>
    </row>
    <row r="298" spans="2:9" s="66" customFormat="1">
      <c r="B298" s="65"/>
      <c r="D298" s="67"/>
      <c r="E298" s="209"/>
      <c r="F298" s="69"/>
      <c r="G298" s="67"/>
      <c r="H298" s="67"/>
      <c r="I298" s="70"/>
    </row>
    <row r="299" spans="2:9" s="66" customFormat="1">
      <c r="B299" s="65"/>
      <c r="D299" s="67"/>
      <c r="E299" s="209"/>
      <c r="F299" s="69"/>
      <c r="G299" s="67"/>
      <c r="H299" s="67"/>
      <c r="I299" s="70"/>
    </row>
    <row r="300" spans="2:9" s="66" customFormat="1">
      <c r="B300" s="65"/>
      <c r="D300" s="67"/>
      <c r="E300" s="209"/>
      <c r="F300" s="69"/>
      <c r="G300" s="67"/>
      <c r="H300" s="67"/>
      <c r="I300" s="70"/>
    </row>
    <row r="301" spans="2:9" s="66" customFormat="1">
      <c r="B301" s="65"/>
      <c r="D301" s="67"/>
      <c r="E301" s="209"/>
      <c r="F301" s="69"/>
      <c r="G301" s="67"/>
      <c r="H301" s="67"/>
      <c r="I301" s="70"/>
    </row>
    <row r="302" spans="2:9" s="66" customFormat="1">
      <c r="B302" s="65"/>
      <c r="D302" s="67"/>
      <c r="E302" s="209"/>
      <c r="F302" s="69"/>
      <c r="G302" s="67"/>
      <c r="H302" s="67"/>
      <c r="I302" s="70"/>
    </row>
    <row r="303" spans="2:9" s="66" customFormat="1">
      <c r="B303" s="65"/>
      <c r="D303" s="67"/>
      <c r="E303" s="209"/>
      <c r="F303" s="69"/>
      <c r="G303" s="67"/>
      <c r="H303" s="67"/>
      <c r="I303" s="70"/>
    </row>
    <row r="304" spans="2:9" s="66" customFormat="1">
      <c r="B304" s="65"/>
      <c r="D304" s="67"/>
      <c r="E304" s="209"/>
      <c r="F304" s="69"/>
      <c r="G304" s="67"/>
      <c r="H304" s="67"/>
      <c r="I304" s="70"/>
    </row>
    <row r="305" spans="2:9" s="66" customFormat="1">
      <c r="B305" s="65"/>
      <c r="D305" s="67"/>
      <c r="E305" s="209"/>
      <c r="F305" s="69"/>
      <c r="G305" s="67"/>
      <c r="H305" s="67"/>
      <c r="I305" s="70"/>
    </row>
    <row r="306" spans="2:9" s="66" customFormat="1">
      <c r="B306" s="65"/>
      <c r="D306" s="67"/>
      <c r="E306" s="209"/>
      <c r="F306" s="69"/>
      <c r="G306" s="67"/>
      <c r="H306" s="67"/>
      <c r="I306" s="70"/>
    </row>
    <row r="307" spans="2:9" s="66" customFormat="1">
      <c r="B307" s="65"/>
      <c r="D307" s="67"/>
      <c r="E307" s="209"/>
      <c r="F307" s="69"/>
      <c r="G307" s="67"/>
      <c r="H307" s="67"/>
      <c r="I307" s="70"/>
    </row>
    <row r="308" spans="2:9" s="66" customFormat="1">
      <c r="B308" s="65"/>
      <c r="D308" s="67"/>
      <c r="E308" s="209"/>
      <c r="F308" s="69"/>
      <c r="G308" s="67"/>
      <c r="H308" s="67"/>
      <c r="I308" s="70"/>
    </row>
    <row r="309" spans="2:9" s="66" customFormat="1">
      <c r="B309" s="65"/>
      <c r="D309" s="67"/>
      <c r="E309" s="209"/>
      <c r="F309" s="69"/>
      <c r="G309" s="67"/>
      <c r="H309" s="67"/>
      <c r="I309" s="70"/>
    </row>
    <row r="310" spans="2:9" s="66" customFormat="1">
      <c r="B310" s="65"/>
      <c r="D310" s="67"/>
      <c r="E310" s="209"/>
      <c r="F310" s="69"/>
      <c r="G310" s="67"/>
      <c r="H310" s="67"/>
      <c r="I310" s="70"/>
    </row>
    <row r="311" spans="2:9" s="66" customFormat="1">
      <c r="B311" s="65"/>
      <c r="D311" s="67"/>
      <c r="E311" s="209"/>
      <c r="F311" s="69"/>
      <c r="G311" s="67"/>
      <c r="H311" s="67"/>
      <c r="I311" s="70"/>
    </row>
    <row r="312" spans="2:9" s="66" customFormat="1">
      <c r="B312" s="65"/>
      <c r="D312" s="67"/>
      <c r="E312" s="209"/>
      <c r="F312" s="69"/>
      <c r="G312" s="67"/>
      <c r="H312" s="67"/>
      <c r="I312" s="70"/>
    </row>
    <row r="313" spans="2:9" s="66" customFormat="1">
      <c r="B313" s="65"/>
      <c r="D313" s="67"/>
      <c r="E313" s="209"/>
      <c r="F313" s="69"/>
      <c r="G313" s="67"/>
      <c r="H313" s="67"/>
      <c r="I313" s="70"/>
    </row>
    <row r="314" spans="2:9" s="66" customFormat="1">
      <c r="B314" s="65"/>
      <c r="D314" s="67"/>
      <c r="E314" s="209"/>
      <c r="F314" s="69"/>
      <c r="G314" s="67"/>
      <c r="H314" s="67"/>
      <c r="I314" s="70"/>
    </row>
    <row r="315" spans="2:9" s="66" customFormat="1">
      <c r="B315" s="65"/>
      <c r="D315" s="67"/>
      <c r="E315" s="209"/>
      <c r="F315" s="69"/>
      <c r="G315" s="67"/>
      <c r="H315" s="67"/>
      <c r="I315" s="70"/>
    </row>
    <row r="316" spans="2:9" s="66" customFormat="1">
      <c r="B316" s="65"/>
      <c r="D316" s="67"/>
      <c r="E316" s="209"/>
      <c r="F316" s="69"/>
      <c r="G316" s="67"/>
      <c r="H316" s="67"/>
      <c r="I316" s="70"/>
    </row>
    <row r="317" spans="2:9" s="66" customFormat="1">
      <c r="B317" s="65"/>
      <c r="D317" s="67"/>
      <c r="E317" s="209"/>
      <c r="F317" s="69"/>
      <c r="G317" s="67"/>
      <c r="H317" s="67"/>
      <c r="I317" s="70"/>
    </row>
    <row r="318" spans="2:9" s="66" customFormat="1">
      <c r="B318" s="65"/>
      <c r="D318" s="67"/>
      <c r="E318" s="209"/>
      <c r="F318" s="69"/>
      <c r="G318" s="67"/>
      <c r="H318" s="67"/>
      <c r="I318" s="70"/>
    </row>
    <row r="319" spans="2:9" s="66" customFormat="1">
      <c r="B319" s="65"/>
      <c r="D319" s="67"/>
      <c r="E319" s="209"/>
      <c r="F319" s="69"/>
      <c r="G319" s="67"/>
      <c r="H319" s="67"/>
      <c r="I319" s="70"/>
    </row>
    <row r="320" spans="2:9" s="66" customFormat="1">
      <c r="B320" s="65"/>
      <c r="D320" s="67"/>
      <c r="E320" s="209"/>
      <c r="F320" s="69"/>
      <c r="G320" s="67"/>
      <c r="H320" s="67"/>
      <c r="I320" s="70"/>
    </row>
    <row r="321" spans="2:9" s="66" customFormat="1">
      <c r="B321" s="65"/>
      <c r="D321" s="67"/>
      <c r="E321" s="209"/>
      <c r="F321" s="69"/>
      <c r="G321" s="67"/>
      <c r="H321" s="67"/>
      <c r="I321" s="70"/>
    </row>
    <row r="322" spans="2:9" s="66" customFormat="1">
      <c r="B322" s="65"/>
      <c r="D322" s="67"/>
      <c r="E322" s="209"/>
      <c r="F322" s="69"/>
      <c r="G322" s="67"/>
      <c r="H322" s="67"/>
      <c r="I322" s="70"/>
    </row>
    <row r="323" spans="2:9" s="66" customFormat="1">
      <c r="B323" s="65"/>
      <c r="D323" s="67"/>
      <c r="E323" s="209"/>
      <c r="F323" s="69"/>
      <c r="G323" s="67"/>
      <c r="H323" s="67"/>
      <c r="I323" s="70"/>
    </row>
    <row r="324" spans="2:9" s="66" customFormat="1">
      <c r="B324" s="65"/>
      <c r="D324" s="67"/>
      <c r="E324" s="209"/>
      <c r="F324" s="69"/>
      <c r="G324" s="67"/>
      <c r="H324" s="67"/>
      <c r="I324" s="70"/>
    </row>
    <row r="325" spans="2:9" s="66" customFormat="1">
      <c r="B325" s="65"/>
      <c r="D325" s="67"/>
      <c r="E325" s="209"/>
      <c r="F325" s="69"/>
      <c r="G325" s="67"/>
      <c r="H325" s="67"/>
      <c r="I325" s="70"/>
    </row>
    <row r="326" spans="2:9" s="66" customFormat="1">
      <c r="B326" s="65"/>
      <c r="D326" s="67"/>
      <c r="E326" s="209"/>
      <c r="F326" s="69"/>
      <c r="G326" s="67"/>
      <c r="H326" s="67"/>
      <c r="I326" s="70"/>
    </row>
    <row r="327" spans="2:9" s="66" customFormat="1">
      <c r="B327" s="65"/>
      <c r="D327" s="67"/>
      <c r="E327" s="209"/>
      <c r="F327" s="69"/>
      <c r="G327" s="67"/>
      <c r="H327" s="67"/>
      <c r="I327" s="70"/>
    </row>
    <row r="328" spans="2:9" s="66" customFormat="1">
      <c r="B328" s="65"/>
      <c r="D328" s="67"/>
      <c r="E328" s="209"/>
      <c r="F328" s="69"/>
      <c r="G328" s="67"/>
      <c r="H328" s="67"/>
      <c r="I328" s="70"/>
    </row>
    <row r="329" spans="2:9" s="66" customFormat="1">
      <c r="B329" s="65"/>
      <c r="D329" s="67"/>
      <c r="E329" s="209"/>
      <c r="F329" s="69"/>
      <c r="G329" s="67"/>
      <c r="H329" s="67"/>
      <c r="I329" s="70"/>
    </row>
    <row r="330" spans="2:9" s="66" customFormat="1">
      <c r="B330" s="65"/>
      <c r="D330" s="67"/>
      <c r="E330" s="209"/>
      <c r="F330" s="69"/>
      <c r="G330" s="67"/>
      <c r="H330" s="67"/>
      <c r="I330" s="70"/>
    </row>
    <row r="331" spans="2:9" s="66" customFormat="1">
      <c r="B331" s="65"/>
      <c r="D331" s="67"/>
      <c r="E331" s="209"/>
      <c r="F331" s="69"/>
      <c r="G331" s="67"/>
      <c r="H331" s="67"/>
      <c r="I331" s="70"/>
    </row>
    <row r="332" spans="2:9" s="66" customFormat="1">
      <c r="B332" s="65"/>
      <c r="D332" s="67"/>
      <c r="E332" s="209"/>
      <c r="F332" s="69"/>
      <c r="G332" s="67"/>
      <c r="H332" s="67"/>
      <c r="I332" s="70"/>
    </row>
    <row r="333" spans="2:9" s="66" customFormat="1">
      <c r="B333" s="65"/>
      <c r="D333" s="67"/>
      <c r="E333" s="209"/>
      <c r="F333" s="69"/>
      <c r="G333" s="67"/>
      <c r="H333" s="67"/>
      <c r="I333" s="70"/>
    </row>
    <row r="334" spans="2:9" s="66" customFormat="1">
      <c r="B334" s="65"/>
      <c r="D334" s="67"/>
      <c r="E334" s="209"/>
      <c r="F334" s="69"/>
      <c r="G334" s="67"/>
      <c r="H334" s="67"/>
      <c r="I334" s="70"/>
    </row>
    <row r="335" spans="2:9" s="66" customFormat="1">
      <c r="B335" s="65"/>
      <c r="D335" s="67"/>
      <c r="E335" s="209"/>
      <c r="F335" s="69"/>
      <c r="G335" s="67"/>
      <c r="H335" s="67"/>
      <c r="I335" s="70"/>
    </row>
    <row r="336" spans="2:9" s="66" customFormat="1">
      <c r="B336" s="65"/>
      <c r="D336" s="67"/>
      <c r="E336" s="209"/>
      <c r="F336" s="69"/>
      <c r="G336" s="67"/>
      <c r="H336" s="67"/>
      <c r="I336" s="70"/>
    </row>
    <row r="337" spans="2:9" s="66" customFormat="1">
      <c r="B337" s="65"/>
      <c r="D337" s="67"/>
      <c r="E337" s="209"/>
      <c r="F337" s="69"/>
      <c r="G337" s="67"/>
      <c r="H337" s="67"/>
      <c r="I337" s="70"/>
    </row>
    <row r="338" spans="2:9" s="66" customFormat="1">
      <c r="B338" s="65"/>
      <c r="D338" s="67"/>
      <c r="E338" s="209"/>
      <c r="F338" s="69"/>
      <c r="G338" s="67"/>
      <c r="H338" s="67"/>
      <c r="I338" s="70"/>
    </row>
    <row r="339" spans="2:9" s="66" customFormat="1">
      <c r="B339" s="65"/>
      <c r="D339" s="67"/>
      <c r="E339" s="209"/>
      <c r="F339" s="69"/>
      <c r="G339" s="67"/>
      <c r="H339" s="67"/>
      <c r="I339" s="70"/>
    </row>
    <row r="340" spans="2:9" s="66" customFormat="1">
      <c r="B340" s="65"/>
      <c r="D340" s="67"/>
      <c r="E340" s="209"/>
      <c r="F340" s="69"/>
      <c r="G340" s="67"/>
      <c r="H340" s="67"/>
      <c r="I340" s="70"/>
    </row>
    <row r="341" spans="2:9" s="66" customFormat="1">
      <c r="B341" s="65"/>
      <c r="D341" s="67"/>
      <c r="E341" s="209"/>
      <c r="F341" s="69"/>
      <c r="G341" s="67"/>
      <c r="H341" s="67"/>
      <c r="I341" s="70"/>
    </row>
    <row r="342" spans="2:9" s="66" customFormat="1">
      <c r="B342" s="65"/>
      <c r="D342" s="67"/>
      <c r="E342" s="209"/>
      <c r="F342" s="69"/>
      <c r="G342" s="67"/>
      <c r="H342" s="67"/>
      <c r="I342" s="70"/>
    </row>
    <row r="343" spans="2:9" s="66" customFormat="1">
      <c r="B343" s="65"/>
      <c r="D343" s="67"/>
      <c r="E343" s="209"/>
      <c r="F343" s="69"/>
      <c r="G343" s="67"/>
      <c r="H343" s="67"/>
      <c r="I343" s="70"/>
    </row>
    <row r="344" spans="2:9" s="66" customFormat="1">
      <c r="B344" s="65"/>
      <c r="D344" s="67"/>
      <c r="E344" s="209"/>
      <c r="F344" s="69"/>
      <c r="G344" s="67"/>
      <c r="H344" s="67"/>
      <c r="I344" s="70"/>
    </row>
    <row r="345" spans="2:9" s="66" customFormat="1">
      <c r="B345" s="65"/>
      <c r="D345" s="67"/>
      <c r="E345" s="209"/>
      <c r="F345" s="69"/>
      <c r="G345" s="67"/>
      <c r="H345" s="67"/>
      <c r="I345" s="70"/>
    </row>
    <row r="346" spans="2:9" s="66" customFormat="1">
      <c r="B346" s="65"/>
      <c r="D346" s="67"/>
      <c r="E346" s="209"/>
      <c r="F346" s="69"/>
      <c r="G346" s="67"/>
      <c r="H346" s="67"/>
      <c r="I346" s="70"/>
    </row>
    <row r="347" spans="2:9" s="66" customFormat="1">
      <c r="B347" s="65"/>
      <c r="D347" s="67"/>
      <c r="E347" s="209"/>
      <c r="F347" s="69"/>
      <c r="G347" s="67"/>
      <c r="H347" s="67"/>
      <c r="I347" s="70"/>
    </row>
    <row r="348" spans="2:9" s="66" customFormat="1">
      <c r="B348" s="65"/>
      <c r="D348" s="67"/>
      <c r="E348" s="209"/>
      <c r="F348" s="69"/>
      <c r="G348" s="67"/>
      <c r="H348" s="67"/>
      <c r="I348" s="70"/>
    </row>
    <row r="349" spans="2:9" s="66" customFormat="1">
      <c r="B349" s="65"/>
      <c r="D349" s="67"/>
      <c r="E349" s="209"/>
      <c r="F349" s="69"/>
      <c r="G349" s="67"/>
      <c r="H349" s="67"/>
      <c r="I349" s="70"/>
    </row>
    <row r="350" spans="2:9" s="66" customFormat="1">
      <c r="B350" s="65"/>
      <c r="D350" s="67"/>
      <c r="E350" s="209"/>
      <c r="F350" s="69"/>
      <c r="G350" s="67"/>
      <c r="H350" s="67"/>
      <c r="I350" s="70"/>
    </row>
    <row r="351" spans="2:9" s="66" customFormat="1">
      <c r="B351" s="65"/>
      <c r="D351" s="67"/>
      <c r="E351" s="209"/>
      <c r="F351" s="69"/>
      <c r="G351" s="67"/>
      <c r="H351" s="67"/>
      <c r="I351" s="70"/>
    </row>
    <row r="352" spans="2:9" s="66" customFormat="1">
      <c r="B352" s="65"/>
      <c r="D352" s="67"/>
      <c r="E352" s="209"/>
      <c r="F352" s="69"/>
      <c r="G352" s="67"/>
      <c r="H352" s="67"/>
      <c r="I352" s="70"/>
    </row>
    <row r="353" spans="2:9" s="66" customFormat="1">
      <c r="B353" s="65"/>
      <c r="D353" s="67"/>
      <c r="E353" s="209"/>
      <c r="F353" s="69"/>
      <c r="G353" s="67"/>
      <c r="H353" s="67"/>
      <c r="I353" s="70"/>
    </row>
    <row r="354" spans="2:9" s="66" customFormat="1">
      <c r="B354" s="65"/>
      <c r="D354" s="67"/>
      <c r="E354" s="209"/>
      <c r="F354" s="69"/>
      <c r="G354" s="67"/>
      <c r="H354" s="67"/>
      <c r="I354" s="70"/>
    </row>
    <row r="355" spans="2:9" s="66" customFormat="1">
      <c r="B355" s="65"/>
      <c r="D355" s="67"/>
      <c r="E355" s="209"/>
      <c r="F355" s="69"/>
      <c r="G355" s="67"/>
      <c r="H355" s="67"/>
      <c r="I355" s="70"/>
    </row>
    <row r="356" spans="2:9" s="66" customFormat="1">
      <c r="B356" s="65"/>
      <c r="D356" s="67"/>
      <c r="E356" s="209"/>
      <c r="F356" s="69"/>
      <c r="G356" s="67"/>
      <c r="H356" s="67"/>
      <c r="I356" s="70"/>
    </row>
    <row r="357" spans="2:9" s="66" customFormat="1">
      <c r="B357" s="65"/>
      <c r="D357" s="67"/>
      <c r="E357" s="209"/>
      <c r="F357" s="69"/>
      <c r="G357" s="67"/>
      <c r="H357" s="67"/>
      <c r="I357" s="70"/>
    </row>
    <row r="358" spans="2:9" s="66" customFormat="1">
      <c r="B358" s="65"/>
      <c r="D358" s="67"/>
      <c r="E358" s="209"/>
      <c r="F358" s="69"/>
      <c r="G358" s="67"/>
      <c r="H358" s="67"/>
      <c r="I358" s="70"/>
    </row>
    <row r="359" spans="2:9" s="66" customFormat="1">
      <c r="B359" s="65"/>
      <c r="D359" s="67"/>
      <c r="E359" s="209"/>
      <c r="F359" s="69"/>
      <c r="G359" s="67"/>
      <c r="H359" s="67"/>
      <c r="I359" s="70"/>
    </row>
    <row r="360" spans="2:9" s="66" customFormat="1">
      <c r="B360" s="65"/>
      <c r="D360" s="67"/>
      <c r="E360" s="209"/>
      <c r="F360" s="69"/>
      <c r="G360" s="67"/>
      <c r="H360" s="67"/>
      <c r="I360" s="70"/>
    </row>
    <row r="361" spans="2:9" s="66" customFormat="1">
      <c r="B361" s="65"/>
      <c r="D361" s="67"/>
      <c r="E361" s="209"/>
      <c r="F361" s="69"/>
      <c r="G361" s="67"/>
      <c r="H361" s="67"/>
      <c r="I361" s="70"/>
    </row>
    <row r="362" spans="2:9" s="66" customFormat="1">
      <c r="B362" s="65"/>
      <c r="D362" s="67"/>
      <c r="E362" s="209"/>
      <c r="F362" s="69"/>
      <c r="G362" s="67"/>
      <c r="H362" s="67"/>
      <c r="I362" s="70"/>
    </row>
    <row r="363" spans="2:9" s="66" customFormat="1">
      <c r="B363" s="65"/>
      <c r="D363" s="67"/>
      <c r="E363" s="209"/>
      <c r="F363" s="69"/>
      <c r="G363" s="67"/>
      <c r="H363" s="67"/>
      <c r="I363" s="70"/>
    </row>
    <row r="364" spans="2:9" s="66" customFormat="1">
      <c r="B364" s="65"/>
      <c r="D364" s="67"/>
      <c r="E364" s="209"/>
      <c r="F364" s="69"/>
      <c r="G364" s="67"/>
      <c r="H364" s="67"/>
      <c r="I364" s="70"/>
    </row>
    <row r="365" spans="2:9" s="66" customFormat="1">
      <c r="B365" s="65"/>
      <c r="D365" s="67"/>
      <c r="E365" s="209"/>
      <c r="F365" s="69"/>
      <c r="G365" s="67"/>
      <c r="H365" s="67"/>
      <c r="I365" s="70"/>
    </row>
    <row r="366" spans="2:9" s="66" customFormat="1">
      <c r="B366" s="65"/>
      <c r="D366" s="67"/>
      <c r="E366" s="209"/>
      <c r="F366" s="69"/>
      <c r="G366" s="67"/>
      <c r="H366" s="67"/>
      <c r="I366" s="70"/>
    </row>
    <row r="367" spans="2:9" s="66" customFormat="1">
      <c r="B367" s="65"/>
      <c r="D367" s="67"/>
      <c r="E367" s="209"/>
      <c r="F367" s="69"/>
      <c r="G367" s="67"/>
      <c r="H367" s="67"/>
      <c r="I367" s="70"/>
    </row>
    <row r="368" spans="2:9" s="66" customFormat="1">
      <c r="B368" s="65"/>
      <c r="D368" s="67"/>
      <c r="E368" s="209"/>
      <c r="F368" s="69"/>
      <c r="G368" s="67"/>
      <c r="H368" s="67"/>
      <c r="I368" s="70"/>
    </row>
    <row r="369" spans="2:9" s="66" customFormat="1">
      <c r="B369" s="65"/>
      <c r="D369" s="67"/>
      <c r="E369" s="209"/>
      <c r="F369" s="69"/>
      <c r="G369" s="67"/>
      <c r="H369" s="67"/>
      <c r="I369" s="70"/>
    </row>
    <row r="370" spans="2:9" s="66" customFormat="1">
      <c r="B370" s="65"/>
      <c r="D370" s="67"/>
      <c r="E370" s="209"/>
      <c r="F370" s="69"/>
      <c r="G370" s="67"/>
      <c r="H370" s="67"/>
      <c r="I370" s="70"/>
    </row>
    <row r="371" spans="2:9" s="66" customFormat="1">
      <c r="B371" s="65"/>
      <c r="D371" s="67"/>
      <c r="E371" s="209"/>
      <c r="F371" s="69"/>
      <c r="G371" s="67"/>
      <c r="H371" s="67"/>
      <c r="I371" s="70"/>
    </row>
    <row r="372" spans="2:9" s="66" customFormat="1">
      <c r="B372" s="65"/>
      <c r="D372" s="67"/>
      <c r="E372" s="209"/>
      <c r="F372" s="69"/>
      <c r="G372" s="67"/>
      <c r="H372" s="67"/>
      <c r="I372" s="70"/>
    </row>
    <row r="373" spans="2:9" s="66" customFormat="1">
      <c r="B373" s="65"/>
      <c r="D373" s="67"/>
      <c r="E373" s="209"/>
      <c r="F373" s="69"/>
      <c r="G373" s="67"/>
      <c r="H373" s="67"/>
      <c r="I373" s="70"/>
    </row>
    <row r="374" spans="2:9" s="66" customFormat="1">
      <c r="B374" s="65"/>
      <c r="D374" s="67"/>
      <c r="E374" s="209"/>
      <c r="F374" s="69"/>
      <c r="G374" s="67"/>
      <c r="H374" s="67"/>
      <c r="I374" s="70"/>
    </row>
    <row r="375" spans="2:9" s="66" customFormat="1">
      <c r="B375" s="65"/>
      <c r="D375" s="67"/>
      <c r="E375" s="209"/>
      <c r="F375" s="69"/>
      <c r="G375" s="67"/>
      <c r="H375" s="67"/>
      <c r="I375" s="70"/>
    </row>
    <row r="376" spans="2:9" s="66" customFormat="1">
      <c r="B376" s="65"/>
      <c r="D376" s="67"/>
      <c r="E376" s="209"/>
      <c r="F376" s="69"/>
      <c r="G376" s="67"/>
      <c r="H376" s="67"/>
      <c r="I376" s="70"/>
    </row>
    <row r="377" spans="2:9" s="66" customFormat="1">
      <c r="B377" s="65"/>
      <c r="D377" s="67"/>
      <c r="E377" s="209"/>
      <c r="F377" s="69"/>
      <c r="G377" s="67"/>
      <c r="H377" s="67"/>
      <c r="I377" s="70"/>
    </row>
    <row r="378" spans="2:9" s="66" customFormat="1">
      <c r="B378" s="65"/>
      <c r="D378" s="67"/>
      <c r="E378" s="209"/>
      <c r="F378" s="69"/>
      <c r="G378" s="67"/>
      <c r="H378" s="67"/>
      <c r="I378" s="70"/>
    </row>
    <row r="379" spans="2:9" s="66" customFormat="1">
      <c r="B379" s="65"/>
      <c r="D379" s="67"/>
      <c r="E379" s="209"/>
      <c r="F379" s="69"/>
      <c r="G379" s="67"/>
      <c r="H379" s="67"/>
      <c r="I379" s="70"/>
    </row>
    <row r="380" spans="2:9" s="66" customFormat="1">
      <c r="B380" s="65"/>
      <c r="D380" s="67"/>
      <c r="E380" s="209"/>
      <c r="F380" s="69"/>
      <c r="G380" s="67"/>
      <c r="H380" s="67"/>
      <c r="I380" s="70"/>
    </row>
    <row r="381" spans="2:9" s="66" customFormat="1">
      <c r="B381" s="65"/>
      <c r="D381" s="67"/>
      <c r="E381" s="209"/>
      <c r="F381" s="69"/>
      <c r="G381" s="67"/>
      <c r="H381" s="67"/>
      <c r="I381" s="70"/>
    </row>
    <row r="382" spans="2:9" s="66" customFormat="1">
      <c r="B382" s="65"/>
      <c r="D382" s="67"/>
      <c r="E382" s="209"/>
      <c r="F382" s="69"/>
      <c r="G382" s="67"/>
      <c r="H382" s="67"/>
      <c r="I382" s="70"/>
    </row>
    <row r="383" spans="2:9" s="66" customFormat="1">
      <c r="B383" s="65"/>
      <c r="D383" s="67"/>
      <c r="E383" s="209"/>
      <c r="F383" s="69"/>
      <c r="G383" s="67"/>
      <c r="H383" s="67"/>
      <c r="I383" s="70"/>
    </row>
    <row r="384" spans="2:9" s="66" customFormat="1">
      <c r="B384" s="65"/>
      <c r="D384" s="67"/>
      <c r="E384" s="209"/>
      <c r="F384" s="69"/>
      <c r="G384" s="67"/>
      <c r="H384" s="67"/>
      <c r="I384" s="70"/>
    </row>
    <row r="385" spans="2:9" s="66" customFormat="1">
      <c r="B385" s="65"/>
      <c r="D385" s="67"/>
      <c r="E385" s="209"/>
      <c r="F385" s="69"/>
      <c r="G385" s="67"/>
      <c r="H385" s="67"/>
      <c r="I385" s="70"/>
    </row>
    <row r="386" spans="2:9" s="66" customFormat="1">
      <c r="B386" s="65"/>
      <c r="D386" s="67"/>
      <c r="E386" s="209"/>
      <c r="F386" s="69"/>
      <c r="G386" s="67"/>
      <c r="H386" s="67"/>
      <c r="I386" s="70"/>
    </row>
    <row r="387" spans="2:9" s="66" customFormat="1">
      <c r="B387" s="65"/>
      <c r="D387" s="67"/>
      <c r="E387" s="209"/>
      <c r="F387" s="69"/>
      <c r="G387" s="67"/>
      <c r="H387" s="67"/>
      <c r="I387" s="70"/>
    </row>
    <row r="388" spans="2:9" s="66" customFormat="1">
      <c r="B388" s="65"/>
      <c r="D388" s="67"/>
      <c r="E388" s="209"/>
      <c r="F388" s="69"/>
      <c r="G388" s="67"/>
      <c r="H388" s="67"/>
      <c r="I388" s="70"/>
    </row>
    <row r="389" spans="2:9" s="66" customFormat="1">
      <c r="B389" s="65"/>
      <c r="D389" s="67"/>
      <c r="E389" s="209"/>
      <c r="F389" s="69"/>
      <c r="G389" s="67"/>
      <c r="H389" s="67"/>
      <c r="I389" s="70"/>
    </row>
    <row r="390" spans="2:9" s="66" customFormat="1">
      <c r="B390" s="65"/>
      <c r="D390" s="67"/>
      <c r="E390" s="209"/>
      <c r="F390" s="69"/>
      <c r="G390" s="67"/>
      <c r="H390" s="67"/>
      <c r="I390" s="70"/>
    </row>
    <row r="391" spans="2:9" s="66" customFormat="1">
      <c r="B391" s="65"/>
      <c r="D391" s="67"/>
      <c r="E391" s="209"/>
      <c r="F391" s="69"/>
      <c r="G391" s="67"/>
      <c r="H391" s="67"/>
      <c r="I391" s="70"/>
    </row>
    <row r="392" spans="2:9" s="66" customFormat="1">
      <c r="B392" s="65"/>
      <c r="D392" s="67"/>
      <c r="E392" s="209"/>
      <c r="F392" s="69"/>
      <c r="G392" s="67"/>
      <c r="H392" s="67"/>
      <c r="I392" s="70"/>
    </row>
    <row r="393" spans="2:9" s="66" customFormat="1">
      <c r="B393" s="65"/>
      <c r="D393" s="67"/>
      <c r="E393" s="209"/>
      <c r="F393" s="69"/>
      <c r="G393" s="67"/>
      <c r="H393" s="67"/>
      <c r="I393" s="70"/>
    </row>
    <row r="394" spans="2:9" s="66" customFormat="1">
      <c r="B394" s="65"/>
      <c r="D394" s="67"/>
      <c r="E394" s="209"/>
      <c r="F394" s="69"/>
      <c r="G394" s="67"/>
      <c r="H394" s="67"/>
      <c r="I394" s="70"/>
    </row>
    <row r="395" spans="2:9" s="66" customFormat="1">
      <c r="B395" s="65"/>
      <c r="D395" s="67"/>
      <c r="E395" s="209"/>
      <c r="F395" s="69"/>
      <c r="G395" s="67"/>
      <c r="H395" s="67"/>
      <c r="I395" s="70"/>
    </row>
    <row r="396" spans="2:9" s="66" customFormat="1">
      <c r="B396" s="65"/>
      <c r="D396" s="67"/>
      <c r="E396" s="209"/>
      <c r="F396" s="69"/>
      <c r="G396" s="67"/>
      <c r="H396" s="67"/>
      <c r="I396" s="70"/>
    </row>
    <row r="397" spans="2:9" s="66" customFormat="1">
      <c r="B397" s="65"/>
      <c r="D397" s="67"/>
      <c r="E397" s="209"/>
      <c r="F397" s="69"/>
      <c r="G397" s="67"/>
      <c r="H397" s="67"/>
      <c r="I397" s="70"/>
    </row>
    <row r="398" spans="2:9" s="66" customFormat="1">
      <c r="B398" s="65"/>
      <c r="D398" s="67"/>
      <c r="E398" s="209"/>
      <c r="F398" s="69"/>
      <c r="G398" s="67"/>
      <c r="H398" s="67"/>
      <c r="I398" s="70"/>
    </row>
    <row r="399" spans="2:9" s="66" customFormat="1">
      <c r="B399" s="65"/>
      <c r="D399" s="67"/>
      <c r="E399" s="209"/>
      <c r="F399" s="69"/>
      <c r="G399" s="67"/>
      <c r="H399" s="67"/>
      <c r="I399" s="70"/>
    </row>
    <row r="400" spans="2:9" s="66" customFormat="1">
      <c r="B400" s="65"/>
      <c r="D400" s="67"/>
      <c r="E400" s="209"/>
      <c r="F400" s="69"/>
      <c r="G400" s="67"/>
      <c r="H400" s="67"/>
      <c r="I400" s="70"/>
    </row>
    <row r="401" spans="2:9" s="66" customFormat="1">
      <c r="B401" s="65"/>
      <c r="D401" s="67"/>
      <c r="E401" s="209"/>
      <c r="F401" s="69"/>
      <c r="G401" s="67"/>
      <c r="H401" s="67"/>
      <c r="I401" s="70"/>
    </row>
    <row r="402" spans="2:9" s="66" customFormat="1">
      <c r="B402" s="65"/>
      <c r="D402" s="67"/>
      <c r="E402" s="209"/>
      <c r="F402" s="69"/>
      <c r="G402" s="67"/>
      <c r="H402" s="67"/>
      <c r="I402" s="70"/>
    </row>
    <row r="403" spans="2:9" s="66" customFormat="1">
      <c r="B403" s="65"/>
      <c r="D403" s="67"/>
      <c r="E403" s="209"/>
      <c r="F403" s="69"/>
      <c r="G403" s="67"/>
      <c r="H403" s="67"/>
      <c r="I403" s="70"/>
    </row>
    <row r="404" spans="2:9" s="66" customFormat="1">
      <c r="B404" s="65"/>
      <c r="D404" s="67"/>
      <c r="E404" s="209"/>
      <c r="F404" s="69"/>
      <c r="G404" s="67"/>
      <c r="H404" s="67"/>
      <c r="I404" s="70"/>
    </row>
    <row r="405" spans="2:9" s="66" customFormat="1">
      <c r="B405" s="65"/>
      <c r="D405" s="67"/>
      <c r="E405" s="209"/>
      <c r="F405" s="69"/>
      <c r="G405" s="67"/>
      <c r="H405" s="67"/>
      <c r="I405" s="70"/>
    </row>
    <row r="406" spans="2:9" s="66" customFormat="1">
      <c r="B406" s="65"/>
      <c r="D406" s="67"/>
      <c r="E406" s="209"/>
      <c r="F406" s="69"/>
      <c r="G406" s="67"/>
      <c r="H406" s="67"/>
      <c r="I406" s="70"/>
    </row>
    <row r="407" spans="2:9" s="66" customFormat="1">
      <c r="B407" s="65"/>
      <c r="D407" s="67"/>
      <c r="E407" s="209"/>
      <c r="F407" s="69"/>
      <c r="G407" s="67"/>
      <c r="H407" s="67"/>
      <c r="I407" s="70"/>
    </row>
    <row r="408" spans="2:9" s="66" customFormat="1">
      <c r="B408" s="65"/>
      <c r="D408" s="67"/>
      <c r="E408" s="209"/>
      <c r="F408" s="69"/>
      <c r="G408" s="67"/>
      <c r="H408" s="67"/>
      <c r="I408" s="70"/>
    </row>
    <row r="409" spans="2:9" s="66" customFormat="1">
      <c r="B409" s="65"/>
      <c r="D409" s="67"/>
      <c r="E409" s="209"/>
      <c r="F409" s="69"/>
      <c r="G409" s="67"/>
      <c r="H409" s="67"/>
      <c r="I409" s="70"/>
    </row>
    <row r="410" spans="2:9" s="66" customFormat="1">
      <c r="B410" s="65"/>
      <c r="D410" s="67"/>
      <c r="E410" s="209"/>
      <c r="F410" s="69"/>
      <c r="G410" s="67"/>
      <c r="H410" s="67"/>
      <c r="I410" s="70"/>
    </row>
    <row r="411" spans="2:9" s="66" customFormat="1">
      <c r="B411" s="65"/>
      <c r="D411" s="67"/>
      <c r="E411" s="209"/>
      <c r="F411" s="69"/>
      <c r="G411" s="67"/>
      <c r="H411" s="67"/>
      <c r="I411" s="70"/>
    </row>
    <row r="412" spans="2:9" s="66" customFormat="1">
      <c r="B412" s="65"/>
      <c r="D412" s="67"/>
      <c r="E412" s="209"/>
      <c r="F412" s="69"/>
      <c r="G412" s="67"/>
      <c r="H412" s="67"/>
      <c r="I412" s="70"/>
    </row>
    <row r="413" spans="2:9" s="66" customFormat="1">
      <c r="B413" s="65"/>
      <c r="D413" s="67"/>
      <c r="E413" s="209"/>
      <c r="F413" s="69"/>
      <c r="G413" s="67"/>
      <c r="H413" s="67"/>
      <c r="I413" s="70"/>
    </row>
    <row r="414" spans="2:9" s="66" customFormat="1">
      <c r="B414" s="65"/>
      <c r="D414" s="67"/>
      <c r="E414" s="209"/>
      <c r="F414" s="69"/>
      <c r="G414" s="67"/>
      <c r="H414" s="67"/>
      <c r="I414" s="70"/>
    </row>
    <row r="415" spans="2:9" s="66" customFormat="1">
      <c r="B415" s="65"/>
      <c r="D415" s="67"/>
      <c r="E415" s="209"/>
      <c r="F415" s="69"/>
      <c r="G415" s="67"/>
      <c r="H415" s="67"/>
      <c r="I415" s="70"/>
    </row>
    <row r="416" spans="2:9" s="66" customFormat="1">
      <c r="B416" s="65"/>
      <c r="D416" s="67"/>
      <c r="E416" s="209"/>
      <c r="F416" s="69"/>
      <c r="G416" s="67"/>
      <c r="H416" s="67"/>
      <c r="I416" s="70"/>
    </row>
    <row r="417" spans="2:9" s="66" customFormat="1">
      <c r="B417" s="65"/>
      <c r="D417" s="67"/>
      <c r="E417" s="209"/>
      <c r="F417" s="69"/>
      <c r="G417" s="67"/>
      <c r="H417" s="67"/>
      <c r="I417" s="70"/>
    </row>
    <row r="418" spans="2:9" s="66" customFormat="1">
      <c r="B418" s="65"/>
      <c r="D418" s="67"/>
      <c r="E418" s="209"/>
      <c r="F418" s="69"/>
      <c r="G418" s="67"/>
      <c r="H418" s="67"/>
      <c r="I418" s="70"/>
    </row>
    <row r="419" spans="2:9" s="66" customFormat="1">
      <c r="B419" s="65"/>
      <c r="D419" s="67"/>
      <c r="E419" s="209"/>
      <c r="F419" s="69"/>
      <c r="G419" s="67"/>
      <c r="H419" s="67"/>
      <c r="I419" s="70"/>
    </row>
    <row r="420" spans="2:9" s="66" customFormat="1">
      <c r="B420" s="65"/>
      <c r="D420" s="67"/>
      <c r="E420" s="209"/>
      <c r="F420" s="69"/>
      <c r="G420" s="67"/>
      <c r="H420" s="67"/>
      <c r="I420" s="70"/>
    </row>
    <row r="421" spans="2:9" s="66" customFormat="1">
      <c r="B421" s="65"/>
      <c r="D421" s="67"/>
      <c r="E421" s="209"/>
      <c r="F421" s="69"/>
      <c r="G421" s="67"/>
      <c r="H421" s="67"/>
      <c r="I421" s="70"/>
    </row>
    <row r="422" spans="2:9" s="66" customFormat="1">
      <c r="B422" s="65"/>
      <c r="D422" s="67"/>
      <c r="E422" s="209"/>
      <c r="F422" s="69"/>
      <c r="G422" s="67"/>
      <c r="H422" s="67"/>
      <c r="I422" s="70"/>
    </row>
    <row r="423" spans="2:9" s="66" customFormat="1">
      <c r="B423" s="65"/>
      <c r="D423" s="67"/>
      <c r="E423" s="209"/>
      <c r="F423" s="69"/>
      <c r="G423" s="67"/>
      <c r="H423" s="67"/>
      <c r="I423" s="70"/>
    </row>
    <row r="424" spans="2:9" s="66" customFormat="1">
      <c r="B424" s="65"/>
      <c r="D424" s="67"/>
      <c r="E424" s="209"/>
      <c r="F424" s="69"/>
      <c r="G424" s="67"/>
      <c r="H424" s="67"/>
      <c r="I424" s="70"/>
    </row>
    <row r="425" spans="2:9" s="66" customFormat="1">
      <c r="B425" s="65"/>
      <c r="D425" s="67"/>
      <c r="E425" s="209"/>
      <c r="F425" s="69"/>
      <c r="G425" s="67"/>
      <c r="H425" s="67"/>
      <c r="I425" s="70"/>
    </row>
    <row r="426" spans="2:9" s="66" customFormat="1">
      <c r="B426" s="65"/>
      <c r="D426" s="67"/>
      <c r="E426" s="209"/>
      <c r="F426" s="69"/>
      <c r="G426" s="67"/>
      <c r="H426" s="67"/>
      <c r="I426" s="70"/>
    </row>
    <row r="427" spans="2:9" s="66" customFormat="1">
      <c r="B427" s="65"/>
      <c r="D427" s="67"/>
      <c r="E427" s="209"/>
      <c r="F427" s="69"/>
      <c r="G427" s="67"/>
      <c r="H427" s="67"/>
      <c r="I427" s="70"/>
    </row>
    <row r="428" spans="2:9" s="66" customFormat="1">
      <c r="B428" s="65"/>
      <c r="D428" s="67"/>
      <c r="E428" s="209"/>
      <c r="F428" s="69"/>
      <c r="G428" s="67"/>
      <c r="H428" s="67"/>
      <c r="I428" s="70"/>
    </row>
    <row r="429" spans="2:9" s="66" customFormat="1">
      <c r="B429" s="65"/>
      <c r="D429" s="67"/>
      <c r="E429" s="209"/>
      <c r="F429" s="69"/>
      <c r="G429" s="67"/>
      <c r="H429" s="67"/>
      <c r="I429" s="70"/>
    </row>
    <row r="430" spans="2:9" s="66" customFormat="1">
      <c r="B430" s="65"/>
      <c r="D430" s="67"/>
      <c r="E430" s="209"/>
      <c r="F430" s="69"/>
      <c r="G430" s="67"/>
      <c r="H430" s="67"/>
      <c r="I430" s="70"/>
    </row>
    <row r="431" spans="2:9" s="66" customFormat="1">
      <c r="B431" s="65"/>
      <c r="D431" s="67"/>
      <c r="E431" s="209"/>
      <c r="F431" s="69"/>
      <c r="G431" s="67"/>
      <c r="H431" s="67"/>
      <c r="I431" s="70"/>
    </row>
    <row r="432" spans="2:9" s="66" customFormat="1">
      <c r="B432" s="65"/>
      <c r="D432" s="67"/>
      <c r="E432" s="209"/>
      <c r="F432" s="69"/>
      <c r="G432" s="67"/>
      <c r="H432" s="67"/>
      <c r="I432" s="70"/>
    </row>
    <row r="433" spans="2:9" s="66" customFormat="1">
      <c r="B433" s="65"/>
      <c r="D433" s="67"/>
      <c r="E433" s="209"/>
      <c r="F433" s="69"/>
      <c r="G433" s="67"/>
      <c r="H433" s="67"/>
      <c r="I433" s="70"/>
    </row>
    <row r="434" spans="2:9" s="66" customFormat="1">
      <c r="B434" s="65"/>
      <c r="D434" s="67"/>
      <c r="E434" s="209"/>
      <c r="F434" s="69"/>
      <c r="G434" s="67"/>
      <c r="H434" s="67"/>
      <c r="I434" s="70"/>
    </row>
    <row r="435" spans="2:9" s="66" customFormat="1">
      <c r="B435" s="65"/>
      <c r="D435" s="67"/>
      <c r="E435" s="209"/>
      <c r="F435" s="69"/>
      <c r="G435" s="67"/>
      <c r="H435" s="67"/>
      <c r="I435" s="70"/>
    </row>
    <row r="436" spans="2:9" s="66" customFormat="1">
      <c r="B436" s="65"/>
      <c r="D436" s="67"/>
      <c r="E436" s="209"/>
      <c r="F436" s="69"/>
      <c r="G436" s="67"/>
      <c r="H436" s="67"/>
      <c r="I436" s="70"/>
    </row>
    <row r="437" spans="2:9" s="66" customFormat="1">
      <c r="B437" s="65"/>
      <c r="D437" s="67"/>
      <c r="E437" s="209"/>
      <c r="F437" s="69"/>
      <c r="G437" s="67"/>
      <c r="H437" s="67"/>
      <c r="I437" s="70"/>
    </row>
    <row r="438" spans="2:9" s="66" customFormat="1">
      <c r="B438" s="65"/>
      <c r="D438" s="67"/>
      <c r="E438" s="209"/>
      <c r="F438" s="69"/>
      <c r="G438" s="67"/>
      <c r="H438" s="67"/>
      <c r="I438" s="70"/>
    </row>
    <row r="439" spans="2:9" s="66" customFormat="1">
      <c r="B439" s="65"/>
      <c r="D439" s="67"/>
      <c r="E439" s="209"/>
      <c r="F439" s="69"/>
      <c r="G439" s="67"/>
      <c r="H439" s="67"/>
      <c r="I439" s="70"/>
    </row>
    <row r="440" spans="2:9" s="66" customFormat="1">
      <c r="B440" s="65"/>
      <c r="D440" s="67"/>
      <c r="E440" s="209"/>
      <c r="F440" s="69"/>
      <c r="G440" s="67"/>
      <c r="H440" s="67"/>
      <c r="I440" s="70"/>
    </row>
    <row r="441" spans="2:9" s="66" customFormat="1">
      <c r="B441" s="65"/>
      <c r="D441" s="67"/>
      <c r="E441" s="209"/>
      <c r="F441" s="69"/>
      <c r="G441" s="67"/>
      <c r="H441" s="67"/>
      <c r="I441" s="70"/>
    </row>
    <row r="442" spans="2:9" s="66" customFormat="1">
      <c r="B442" s="65"/>
      <c r="D442" s="67"/>
      <c r="E442" s="209"/>
      <c r="F442" s="69"/>
      <c r="G442" s="67"/>
      <c r="H442" s="67"/>
      <c r="I442" s="70"/>
    </row>
    <row r="443" spans="2:9" s="66" customFormat="1">
      <c r="B443" s="65"/>
      <c r="D443" s="67"/>
      <c r="E443" s="209"/>
      <c r="F443" s="69"/>
      <c r="G443" s="67"/>
      <c r="H443" s="67"/>
      <c r="I443" s="70"/>
    </row>
    <row r="444" spans="2:9" s="66" customFormat="1">
      <c r="B444" s="65"/>
      <c r="D444" s="67"/>
      <c r="E444" s="209"/>
      <c r="F444" s="69"/>
      <c r="G444" s="67"/>
      <c r="H444" s="67"/>
      <c r="I444" s="70"/>
    </row>
    <row r="445" spans="2:9" s="66" customFormat="1">
      <c r="B445" s="65"/>
      <c r="D445" s="67"/>
      <c r="E445" s="209"/>
      <c r="F445" s="69"/>
      <c r="G445" s="67"/>
      <c r="H445" s="67"/>
      <c r="I445" s="70"/>
    </row>
    <row r="446" spans="2:9" s="66" customFormat="1">
      <c r="B446" s="65"/>
      <c r="D446" s="67"/>
      <c r="E446" s="209"/>
      <c r="F446" s="69"/>
      <c r="G446" s="67"/>
      <c r="H446" s="67"/>
      <c r="I446" s="70"/>
    </row>
    <row r="447" spans="2:9" s="66" customFormat="1">
      <c r="B447" s="65"/>
      <c r="D447" s="67"/>
      <c r="E447" s="209"/>
      <c r="F447" s="69"/>
      <c r="G447" s="67"/>
      <c r="H447" s="67"/>
      <c r="I447" s="70"/>
    </row>
    <row r="448" spans="2:9" s="66" customFormat="1">
      <c r="B448" s="65"/>
      <c r="D448" s="67"/>
      <c r="E448" s="209"/>
      <c r="F448" s="69"/>
      <c r="G448" s="67"/>
      <c r="H448" s="67"/>
      <c r="I448" s="70"/>
    </row>
    <row r="449" spans="2:9" s="66" customFormat="1">
      <c r="B449" s="65"/>
      <c r="D449" s="67"/>
      <c r="E449" s="209"/>
      <c r="F449" s="69"/>
      <c r="G449" s="67"/>
      <c r="H449" s="67"/>
      <c r="I449" s="70"/>
    </row>
    <row r="450" spans="2:9" s="66" customFormat="1">
      <c r="B450" s="65"/>
      <c r="D450" s="67"/>
      <c r="E450" s="209"/>
      <c r="F450" s="69"/>
      <c r="G450" s="67"/>
      <c r="H450" s="67"/>
      <c r="I450" s="70"/>
    </row>
    <row r="451" spans="2:9" s="66" customFormat="1">
      <c r="B451" s="65"/>
      <c r="D451" s="67"/>
      <c r="E451" s="209"/>
      <c r="F451" s="69"/>
      <c r="G451" s="67"/>
      <c r="H451" s="67"/>
      <c r="I451" s="70"/>
    </row>
    <row r="452" spans="2:9" s="66" customFormat="1">
      <c r="B452" s="65"/>
      <c r="D452" s="67"/>
      <c r="E452" s="209"/>
      <c r="F452" s="69"/>
      <c r="G452" s="67"/>
      <c r="H452" s="67"/>
      <c r="I452" s="70"/>
    </row>
    <row r="453" spans="2:9" s="66" customFormat="1">
      <c r="B453" s="65"/>
      <c r="D453" s="67"/>
      <c r="E453" s="209"/>
      <c r="F453" s="69"/>
      <c r="G453" s="67"/>
      <c r="H453" s="67"/>
      <c r="I453" s="70"/>
    </row>
    <row r="454" spans="2:9" s="66" customFormat="1">
      <c r="B454" s="65"/>
      <c r="D454" s="67"/>
      <c r="E454" s="209"/>
      <c r="F454" s="69"/>
      <c r="G454" s="67"/>
      <c r="H454" s="67"/>
      <c r="I454" s="70"/>
    </row>
    <row r="455" spans="2:9" s="66" customFormat="1">
      <c r="B455" s="65"/>
      <c r="D455" s="67"/>
      <c r="E455" s="209"/>
      <c r="F455" s="69"/>
      <c r="G455" s="67"/>
      <c r="H455" s="67"/>
      <c r="I455" s="70"/>
    </row>
    <row r="456" spans="2:9" s="66" customFormat="1">
      <c r="B456" s="65"/>
      <c r="D456" s="67"/>
      <c r="E456" s="209"/>
      <c r="F456" s="69"/>
      <c r="G456" s="67"/>
      <c r="H456" s="67"/>
      <c r="I456" s="70"/>
    </row>
    <row r="457" spans="2:9" s="66" customFormat="1">
      <c r="B457" s="65"/>
      <c r="D457" s="67"/>
      <c r="E457" s="209"/>
      <c r="F457" s="69"/>
      <c r="G457" s="67"/>
      <c r="H457" s="67"/>
      <c r="I457" s="70"/>
    </row>
    <row r="458" spans="2:9" s="66" customFormat="1">
      <c r="B458" s="65"/>
      <c r="D458" s="67"/>
      <c r="E458" s="209"/>
      <c r="F458" s="69"/>
      <c r="G458" s="67"/>
      <c r="H458" s="67"/>
      <c r="I458" s="70"/>
    </row>
    <row r="459" spans="2:9" s="66" customFormat="1">
      <c r="B459" s="65"/>
      <c r="D459" s="67"/>
      <c r="E459" s="209"/>
      <c r="F459" s="69"/>
      <c r="G459" s="67"/>
      <c r="H459" s="67"/>
      <c r="I459" s="70"/>
    </row>
    <row r="460" spans="2:9" s="66" customFormat="1">
      <c r="B460" s="65"/>
      <c r="D460" s="67"/>
      <c r="E460" s="209"/>
      <c r="F460" s="69"/>
      <c r="G460" s="67"/>
      <c r="H460" s="67"/>
      <c r="I460" s="70"/>
    </row>
    <row r="461" spans="2:9" s="66" customFormat="1">
      <c r="B461" s="65"/>
      <c r="D461" s="67"/>
      <c r="E461" s="209"/>
      <c r="F461" s="69"/>
      <c r="G461" s="67"/>
      <c r="H461" s="67"/>
      <c r="I461" s="70"/>
    </row>
    <row r="462" spans="2:9" s="66" customFormat="1">
      <c r="B462" s="65"/>
      <c r="D462" s="67"/>
      <c r="E462" s="209"/>
      <c r="F462" s="69"/>
      <c r="G462" s="67"/>
      <c r="H462" s="67"/>
      <c r="I462" s="70"/>
    </row>
    <row r="463" spans="2:9" s="66" customFormat="1">
      <c r="B463" s="65"/>
      <c r="D463" s="67"/>
      <c r="E463" s="209"/>
      <c r="F463" s="69"/>
      <c r="G463" s="67"/>
      <c r="H463" s="67"/>
      <c r="I463" s="70"/>
    </row>
    <row r="464" spans="2:9" s="66" customFormat="1">
      <c r="B464" s="65"/>
      <c r="D464" s="67"/>
      <c r="E464" s="209"/>
      <c r="F464" s="69"/>
      <c r="G464" s="67"/>
      <c r="H464" s="67"/>
      <c r="I464" s="70"/>
    </row>
    <row r="465" spans="2:9" s="66" customFormat="1">
      <c r="B465" s="65"/>
      <c r="D465" s="67"/>
      <c r="E465" s="209"/>
      <c r="F465" s="69"/>
      <c r="G465" s="67"/>
      <c r="H465" s="67"/>
      <c r="I465" s="70"/>
    </row>
    <row r="466" spans="2:9" s="66" customFormat="1">
      <c r="B466" s="65"/>
      <c r="D466" s="67"/>
      <c r="E466" s="209"/>
      <c r="F466" s="69"/>
      <c r="G466" s="67"/>
      <c r="H466" s="67"/>
      <c r="I466" s="70"/>
    </row>
    <row r="467" spans="2:9" s="66" customFormat="1">
      <c r="B467" s="65"/>
      <c r="D467" s="67"/>
      <c r="E467" s="209"/>
      <c r="F467" s="69"/>
      <c r="G467" s="67"/>
      <c r="H467" s="67"/>
      <c r="I467" s="70"/>
    </row>
    <row r="468" spans="2:9" s="66" customFormat="1">
      <c r="B468" s="65"/>
      <c r="D468" s="67"/>
      <c r="E468" s="209"/>
      <c r="F468" s="69"/>
      <c r="G468" s="67"/>
      <c r="H468" s="67"/>
      <c r="I468" s="70"/>
    </row>
    <row r="469" spans="2:9" s="66" customFormat="1">
      <c r="B469" s="65"/>
      <c r="D469" s="67"/>
      <c r="E469" s="209"/>
      <c r="F469" s="69"/>
      <c r="G469" s="67"/>
      <c r="H469" s="67"/>
      <c r="I469" s="70"/>
    </row>
    <row r="470" spans="2:9" s="66" customFormat="1">
      <c r="B470" s="65"/>
      <c r="D470" s="67"/>
      <c r="E470" s="209"/>
      <c r="F470" s="69"/>
      <c r="G470" s="67"/>
      <c r="H470" s="67"/>
      <c r="I470" s="70"/>
    </row>
    <row r="471" spans="2:9" s="66" customFormat="1">
      <c r="B471" s="65"/>
      <c r="D471" s="67"/>
      <c r="E471" s="209"/>
      <c r="F471" s="69"/>
      <c r="G471" s="67"/>
      <c r="H471" s="67"/>
      <c r="I471" s="70"/>
    </row>
    <row r="472" spans="2:9" s="66" customFormat="1">
      <c r="B472" s="65"/>
      <c r="D472" s="67"/>
      <c r="E472" s="209"/>
      <c r="F472" s="69"/>
      <c r="G472" s="67"/>
      <c r="H472" s="67"/>
      <c r="I472" s="70"/>
    </row>
    <row r="473" spans="2:9" s="66" customFormat="1">
      <c r="B473" s="65"/>
      <c r="D473" s="67"/>
      <c r="E473" s="209"/>
      <c r="F473" s="69"/>
      <c r="G473" s="67"/>
      <c r="H473" s="67"/>
      <c r="I473" s="70"/>
    </row>
    <row r="474" spans="2:9" s="66" customFormat="1">
      <c r="B474" s="65"/>
      <c r="D474" s="67"/>
      <c r="E474" s="209"/>
      <c r="F474" s="69"/>
      <c r="G474" s="67"/>
      <c r="H474" s="67"/>
      <c r="I474" s="70"/>
    </row>
    <row r="475" spans="2:9" s="66" customFormat="1">
      <c r="B475" s="65"/>
      <c r="D475" s="67"/>
      <c r="E475" s="209"/>
      <c r="F475" s="69"/>
      <c r="G475" s="67"/>
      <c r="H475" s="67"/>
      <c r="I475" s="70"/>
    </row>
    <row r="476" spans="2:9" s="66" customFormat="1">
      <c r="B476" s="65"/>
      <c r="D476" s="67"/>
      <c r="E476" s="209"/>
      <c r="F476" s="69"/>
      <c r="G476" s="67"/>
      <c r="H476" s="67"/>
      <c r="I476" s="70"/>
    </row>
    <row r="477" spans="2:9" s="66" customFormat="1">
      <c r="B477" s="65"/>
      <c r="D477" s="67"/>
      <c r="E477" s="209"/>
      <c r="F477" s="69"/>
      <c r="G477" s="67"/>
      <c r="H477" s="67"/>
      <c r="I477" s="70"/>
    </row>
    <row r="478" spans="2:9" s="66" customFormat="1">
      <c r="B478" s="65"/>
      <c r="D478" s="67"/>
      <c r="E478" s="209"/>
      <c r="F478" s="69"/>
      <c r="G478" s="67"/>
      <c r="H478" s="67"/>
      <c r="I478" s="70"/>
    </row>
    <row r="479" spans="2:9" s="66" customFormat="1">
      <c r="B479" s="65"/>
      <c r="D479" s="67"/>
      <c r="E479" s="209"/>
      <c r="F479" s="69"/>
      <c r="G479" s="67"/>
      <c r="H479" s="67"/>
      <c r="I479" s="70"/>
    </row>
    <row r="480" spans="2:9" s="66" customFormat="1">
      <c r="B480" s="65"/>
      <c r="D480" s="67"/>
      <c r="E480" s="209"/>
      <c r="F480" s="69"/>
      <c r="G480" s="67"/>
      <c r="H480" s="67"/>
      <c r="I480" s="70"/>
    </row>
    <row r="481" spans="2:9" s="66" customFormat="1">
      <c r="B481" s="65"/>
      <c r="D481" s="67"/>
      <c r="E481" s="209"/>
      <c r="F481" s="69"/>
      <c r="G481" s="67"/>
      <c r="H481" s="67"/>
      <c r="I481" s="70"/>
    </row>
    <row r="482" spans="2:9" s="66" customFormat="1">
      <c r="B482" s="65"/>
      <c r="D482" s="67"/>
      <c r="E482" s="209"/>
      <c r="F482" s="69"/>
      <c r="G482" s="67"/>
      <c r="H482" s="67"/>
      <c r="I482" s="70"/>
    </row>
    <row r="483" spans="2:9" s="66" customFormat="1">
      <c r="B483" s="65"/>
      <c r="D483" s="67"/>
      <c r="E483" s="209"/>
      <c r="F483" s="69"/>
      <c r="G483" s="67"/>
      <c r="H483" s="67"/>
      <c r="I483" s="70"/>
    </row>
    <row r="484" spans="2:9" s="66" customFormat="1">
      <c r="B484" s="65"/>
      <c r="D484" s="67"/>
      <c r="E484" s="209"/>
      <c r="F484" s="69"/>
      <c r="G484" s="67"/>
      <c r="H484" s="67"/>
      <c r="I484" s="70"/>
    </row>
    <row r="485" spans="2:9" s="66" customFormat="1">
      <c r="B485" s="65"/>
      <c r="D485" s="67"/>
      <c r="E485" s="209"/>
      <c r="F485" s="69"/>
      <c r="G485" s="67"/>
      <c r="H485" s="67"/>
      <c r="I485" s="70"/>
    </row>
    <row r="486" spans="2:9" s="66" customFormat="1">
      <c r="B486" s="65"/>
      <c r="D486" s="67"/>
      <c r="E486" s="209"/>
      <c r="F486" s="69"/>
      <c r="G486" s="67"/>
      <c r="H486" s="67"/>
      <c r="I486" s="70"/>
    </row>
    <row r="487" spans="2:9" s="66" customFormat="1">
      <c r="B487" s="65"/>
      <c r="D487" s="67"/>
      <c r="E487" s="209"/>
      <c r="F487" s="69"/>
      <c r="G487" s="67"/>
      <c r="H487" s="67"/>
      <c r="I487" s="70"/>
    </row>
    <row r="488" spans="2:9" s="66" customFormat="1">
      <c r="B488" s="65"/>
      <c r="D488" s="67"/>
      <c r="E488" s="209"/>
      <c r="F488" s="69"/>
      <c r="G488" s="67"/>
      <c r="H488" s="67"/>
      <c r="I488" s="70"/>
    </row>
    <row r="489" spans="2:9" s="66" customFormat="1">
      <c r="B489" s="65"/>
      <c r="D489" s="67"/>
      <c r="E489" s="209"/>
      <c r="F489" s="69"/>
      <c r="G489" s="67"/>
      <c r="H489" s="67"/>
      <c r="I489" s="70"/>
    </row>
    <row r="490" spans="2:9" s="66" customFormat="1">
      <c r="B490" s="65"/>
      <c r="D490" s="67"/>
      <c r="E490" s="209"/>
      <c r="F490" s="69"/>
      <c r="G490" s="67"/>
      <c r="H490" s="67"/>
      <c r="I490" s="70"/>
    </row>
    <row r="491" spans="2:9" s="66" customFormat="1">
      <c r="B491" s="65"/>
      <c r="D491" s="67"/>
      <c r="E491" s="209"/>
      <c r="F491" s="69"/>
      <c r="G491" s="67"/>
      <c r="H491" s="67"/>
      <c r="I491" s="70"/>
    </row>
    <row r="492" spans="2:9" s="66" customFormat="1">
      <c r="B492" s="65"/>
      <c r="D492" s="67"/>
      <c r="E492" s="209"/>
      <c r="F492" s="69"/>
      <c r="G492" s="67"/>
      <c r="H492" s="67"/>
      <c r="I492" s="70"/>
    </row>
    <row r="493" spans="2:9" s="66" customFormat="1">
      <c r="B493" s="65"/>
      <c r="D493" s="67"/>
      <c r="E493" s="209"/>
      <c r="F493" s="69"/>
      <c r="G493" s="67"/>
      <c r="H493" s="67"/>
      <c r="I493" s="70"/>
    </row>
    <row r="494" spans="2:9" s="66" customFormat="1">
      <c r="B494" s="65"/>
      <c r="D494" s="67"/>
      <c r="E494" s="209"/>
      <c r="F494" s="69"/>
      <c r="G494" s="67"/>
      <c r="H494" s="67"/>
      <c r="I494" s="70"/>
    </row>
    <row r="495" spans="2:9" s="66" customFormat="1">
      <c r="B495" s="65"/>
      <c r="D495" s="67"/>
      <c r="E495" s="209"/>
      <c r="F495" s="69"/>
      <c r="G495" s="67"/>
      <c r="H495" s="67"/>
      <c r="I495" s="70"/>
    </row>
    <row r="496" spans="2:9" s="66" customFormat="1">
      <c r="B496" s="65"/>
      <c r="D496" s="67"/>
      <c r="E496" s="209"/>
      <c r="F496" s="69"/>
      <c r="G496" s="67"/>
      <c r="H496" s="67"/>
      <c r="I496" s="70"/>
    </row>
    <row r="497" spans="2:9" s="66" customFormat="1">
      <c r="B497" s="65"/>
      <c r="D497" s="67"/>
      <c r="E497" s="209"/>
      <c r="F497" s="69"/>
      <c r="G497" s="67"/>
      <c r="H497" s="67"/>
      <c r="I497" s="70"/>
    </row>
    <row r="498" spans="2:9" s="66" customFormat="1">
      <c r="B498" s="65"/>
      <c r="D498" s="67"/>
      <c r="E498" s="209"/>
      <c r="F498" s="69"/>
      <c r="G498" s="67"/>
      <c r="H498" s="67"/>
      <c r="I498" s="70"/>
    </row>
    <row r="499" spans="2:9" s="66" customFormat="1">
      <c r="B499" s="65"/>
      <c r="D499" s="67"/>
      <c r="E499" s="209"/>
      <c r="F499" s="69"/>
      <c r="G499" s="67"/>
      <c r="H499" s="67"/>
      <c r="I499" s="70"/>
    </row>
    <row r="500" spans="2:9" s="66" customFormat="1">
      <c r="B500" s="65"/>
      <c r="D500" s="67"/>
      <c r="E500" s="209"/>
      <c r="F500" s="69"/>
      <c r="G500" s="67"/>
      <c r="H500" s="67"/>
      <c r="I500" s="70"/>
    </row>
    <row r="501" spans="2:9" s="66" customFormat="1">
      <c r="B501" s="65"/>
      <c r="D501" s="67"/>
      <c r="E501" s="209"/>
      <c r="F501" s="69"/>
      <c r="G501" s="67"/>
      <c r="H501" s="67"/>
      <c r="I501" s="70"/>
    </row>
    <row r="502" spans="2:9" s="66" customFormat="1">
      <c r="B502" s="65"/>
      <c r="D502" s="67"/>
      <c r="E502" s="209"/>
      <c r="F502" s="69"/>
      <c r="G502" s="67"/>
      <c r="H502" s="67"/>
      <c r="I502" s="70"/>
    </row>
    <row r="503" spans="2:9" s="66" customFormat="1">
      <c r="B503" s="65"/>
      <c r="D503" s="67"/>
      <c r="E503" s="209"/>
      <c r="F503" s="69"/>
      <c r="G503" s="67"/>
      <c r="H503" s="67"/>
      <c r="I503" s="70"/>
    </row>
    <row r="504" spans="2:9" s="66" customFormat="1">
      <c r="B504" s="65"/>
      <c r="D504" s="67"/>
      <c r="E504" s="209"/>
      <c r="F504" s="69"/>
      <c r="G504" s="67"/>
      <c r="H504" s="67"/>
      <c r="I504" s="70"/>
    </row>
    <row r="505" spans="2:9" s="66" customFormat="1">
      <c r="B505" s="65"/>
      <c r="D505" s="67"/>
      <c r="E505" s="209"/>
      <c r="F505" s="69"/>
      <c r="G505" s="67"/>
      <c r="H505" s="67"/>
      <c r="I505" s="70"/>
    </row>
    <row r="506" spans="2:9" s="66" customFormat="1">
      <c r="B506" s="65"/>
      <c r="D506" s="67"/>
      <c r="E506" s="209"/>
      <c r="F506" s="69"/>
      <c r="G506" s="67"/>
      <c r="H506" s="67"/>
      <c r="I506" s="70"/>
    </row>
    <row r="507" spans="2:9" s="66" customFormat="1">
      <c r="B507" s="65"/>
      <c r="D507" s="67"/>
      <c r="E507" s="209"/>
      <c r="F507" s="69"/>
      <c r="G507" s="67"/>
      <c r="H507" s="67"/>
      <c r="I507" s="70"/>
    </row>
    <row r="508" spans="2:9" s="66" customFormat="1">
      <c r="B508" s="65"/>
      <c r="D508" s="67"/>
      <c r="E508" s="209"/>
      <c r="F508" s="69"/>
      <c r="G508" s="67"/>
      <c r="H508" s="67"/>
      <c r="I508" s="70"/>
    </row>
    <row r="509" spans="2:9" s="66" customFormat="1">
      <c r="B509" s="65"/>
      <c r="D509" s="67"/>
      <c r="E509" s="209"/>
      <c r="F509" s="69"/>
      <c r="G509" s="67"/>
      <c r="H509" s="67"/>
      <c r="I509" s="70"/>
    </row>
    <row r="510" spans="2:9" s="66" customFormat="1">
      <c r="B510" s="65"/>
      <c r="D510" s="67"/>
      <c r="E510" s="209"/>
      <c r="F510" s="69"/>
      <c r="G510" s="67"/>
      <c r="H510" s="67"/>
      <c r="I510" s="70"/>
    </row>
    <row r="511" spans="2:9" s="66" customFormat="1">
      <c r="B511" s="65"/>
      <c r="D511" s="67"/>
      <c r="E511" s="209"/>
      <c r="F511" s="69"/>
      <c r="G511" s="67"/>
      <c r="H511" s="67"/>
      <c r="I511" s="70"/>
    </row>
    <row r="512" spans="2:9" s="66" customFormat="1">
      <c r="B512" s="65"/>
      <c r="D512" s="67"/>
      <c r="E512" s="209"/>
      <c r="F512" s="69"/>
      <c r="G512" s="67"/>
      <c r="H512" s="67"/>
      <c r="I512" s="70"/>
    </row>
    <row r="513" spans="2:9" s="66" customFormat="1">
      <c r="B513" s="65"/>
      <c r="D513" s="67"/>
      <c r="E513" s="209"/>
      <c r="F513" s="69"/>
      <c r="G513" s="67"/>
      <c r="H513" s="67"/>
      <c r="I513" s="70"/>
    </row>
    <row r="514" spans="2:9" s="66" customFormat="1">
      <c r="B514" s="65"/>
      <c r="D514" s="67"/>
      <c r="E514" s="209"/>
      <c r="F514" s="69"/>
      <c r="G514" s="67"/>
      <c r="H514" s="67"/>
      <c r="I514" s="70"/>
    </row>
    <row r="515" spans="2:9" s="66" customFormat="1">
      <c r="B515" s="65"/>
      <c r="D515" s="67"/>
      <c r="E515" s="209"/>
      <c r="F515" s="69"/>
      <c r="G515" s="67"/>
      <c r="H515" s="67"/>
      <c r="I515" s="70"/>
    </row>
    <row r="516" spans="2:9" s="66" customFormat="1">
      <c r="B516" s="65"/>
      <c r="D516" s="67"/>
      <c r="E516" s="209"/>
      <c r="F516" s="69"/>
      <c r="G516" s="67"/>
      <c r="H516" s="67"/>
      <c r="I516" s="70"/>
    </row>
    <row r="517" spans="2:9" s="66" customFormat="1">
      <c r="B517" s="65"/>
      <c r="D517" s="67"/>
      <c r="E517" s="209"/>
      <c r="F517" s="69"/>
      <c r="G517" s="67"/>
      <c r="H517" s="67"/>
      <c r="I517" s="70"/>
    </row>
    <row r="518" spans="2:9" s="66" customFormat="1">
      <c r="B518" s="65"/>
      <c r="D518" s="67"/>
      <c r="E518" s="209"/>
      <c r="F518" s="69"/>
      <c r="G518" s="67"/>
      <c r="H518" s="67"/>
      <c r="I518" s="70"/>
    </row>
    <row r="519" spans="2:9" s="66" customFormat="1">
      <c r="B519" s="65"/>
      <c r="D519" s="67"/>
      <c r="E519" s="209"/>
      <c r="F519" s="69"/>
      <c r="G519" s="67"/>
      <c r="H519" s="67"/>
      <c r="I519" s="70"/>
    </row>
    <row r="520" spans="2:9" s="66" customFormat="1">
      <c r="B520" s="65"/>
      <c r="D520" s="67"/>
      <c r="E520" s="209"/>
      <c r="F520" s="69"/>
      <c r="G520" s="67"/>
      <c r="H520" s="67"/>
      <c r="I520" s="70"/>
    </row>
    <row r="521" spans="2:9" s="66" customFormat="1">
      <c r="B521" s="65"/>
      <c r="D521" s="67"/>
      <c r="E521" s="209"/>
      <c r="F521" s="69"/>
      <c r="G521" s="67"/>
      <c r="H521" s="67"/>
      <c r="I521" s="70"/>
    </row>
    <row r="522" spans="2:9" s="66" customFormat="1">
      <c r="B522" s="65"/>
      <c r="D522" s="67"/>
      <c r="E522" s="209"/>
      <c r="F522" s="69"/>
      <c r="G522" s="67"/>
      <c r="H522" s="67"/>
      <c r="I522" s="70"/>
    </row>
    <row r="523" spans="2:9" s="66" customFormat="1">
      <c r="B523" s="65"/>
      <c r="D523" s="67"/>
      <c r="E523" s="209"/>
      <c r="F523" s="69"/>
      <c r="G523" s="67"/>
      <c r="H523" s="67"/>
      <c r="I523" s="70"/>
    </row>
    <row r="524" spans="2:9" s="66" customFormat="1">
      <c r="B524" s="65"/>
      <c r="D524" s="67"/>
      <c r="E524" s="209"/>
      <c r="F524" s="69"/>
      <c r="G524" s="67"/>
      <c r="H524" s="67"/>
      <c r="I524" s="70"/>
    </row>
    <row r="525" spans="2:9" s="66" customFormat="1">
      <c r="B525" s="65"/>
      <c r="D525" s="67"/>
      <c r="E525" s="209"/>
      <c r="F525" s="69"/>
      <c r="G525" s="67"/>
      <c r="H525" s="67"/>
      <c r="I525" s="70"/>
    </row>
    <row r="526" spans="2:9" s="66" customFormat="1">
      <c r="B526" s="65"/>
      <c r="D526" s="67"/>
      <c r="E526" s="209"/>
      <c r="F526" s="69"/>
      <c r="G526" s="67"/>
      <c r="H526" s="67"/>
      <c r="I526" s="70"/>
    </row>
    <row r="527" spans="2:9" s="66" customFormat="1">
      <c r="B527" s="65"/>
      <c r="D527" s="67"/>
      <c r="E527" s="209"/>
      <c r="F527" s="69"/>
      <c r="G527" s="67"/>
      <c r="H527" s="67"/>
      <c r="I527" s="70"/>
    </row>
    <row r="528" spans="2:9" s="66" customFormat="1">
      <c r="B528" s="65"/>
      <c r="D528" s="67"/>
      <c r="E528" s="209"/>
      <c r="F528" s="69"/>
      <c r="G528" s="67"/>
      <c r="H528" s="67"/>
      <c r="I528" s="70"/>
    </row>
    <row r="529" spans="2:9" s="66" customFormat="1">
      <c r="B529" s="65"/>
      <c r="D529" s="67"/>
      <c r="E529" s="209"/>
      <c r="F529" s="69"/>
      <c r="G529" s="67"/>
      <c r="H529" s="67"/>
      <c r="I529" s="70"/>
    </row>
    <row r="530" spans="2:9" s="66" customFormat="1">
      <c r="B530" s="65"/>
      <c r="D530" s="67"/>
      <c r="E530" s="209"/>
      <c r="F530" s="69"/>
      <c r="G530" s="67"/>
      <c r="H530" s="67"/>
      <c r="I530" s="70"/>
    </row>
    <row r="531" spans="2:9" s="66" customFormat="1">
      <c r="B531" s="65"/>
      <c r="D531" s="67"/>
      <c r="E531" s="209"/>
      <c r="F531" s="69"/>
      <c r="G531" s="67"/>
      <c r="H531" s="67"/>
      <c r="I531" s="70"/>
    </row>
    <row r="532" spans="2:9" s="66" customFormat="1">
      <c r="B532" s="65"/>
      <c r="D532" s="67"/>
      <c r="E532" s="209"/>
      <c r="F532" s="69"/>
      <c r="G532" s="67"/>
      <c r="H532" s="67"/>
      <c r="I532" s="70"/>
    </row>
    <row r="533" spans="2:9" s="66" customFormat="1">
      <c r="B533" s="65"/>
      <c r="D533" s="67"/>
      <c r="E533" s="209"/>
      <c r="F533" s="69"/>
      <c r="G533" s="67"/>
      <c r="H533" s="67"/>
      <c r="I533" s="70"/>
    </row>
    <row r="534" spans="2:9" s="66" customFormat="1">
      <c r="B534" s="65"/>
      <c r="D534" s="67"/>
      <c r="E534" s="209"/>
      <c r="F534" s="69"/>
      <c r="G534" s="67"/>
      <c r="H534" s="67"/>
      <c r="I534" s="70"/>
    </row>
    <row r="535" spans="2:9" s="66" customFormat="1">
      <c r="B535" s="65"/>
      <c r="D535" s="67"/>
      <c r="E535" s="209"/>
      <c r="F535" s="69"/>
      <c r="G535" s="67"/>
      <c r="H535" s="67"/>
      <c r="I535" s="70"/>
    </row>
    <row r="536" spans="2:9" s="66" customFormat="1">
      <c r="B536" s="65"/>
      <c r="D536" s="67"/>
      <c r="E536" s="209"/>
      <c r="F536" s="69"/>
      <c r="G536" s="67"/>
      <c r="H536" s="67"/>
      <c r="I536" s="70"/>
    </row>
    <row r="537" spans="2:9" s="66" customFormat="1">
      <c r="B537" s="65"/>
      <c r="D537" s="67"/>
      <c r="E537" s="209"/>
      <c r="F537" s="69"/>
      <c r="G537" s="67"/>
      <c r="H537" s="67"/>
      <c r="I537" s="70"/>
    </row>
    <row r="538" spans="2:9" s="66" customFormat="1">
      <c r="B538" s="65"/>
      <c r="D538" s="67"/>
      <c r="E538" s="209"/>
      <c r="F538" s="69"/>
      <c r="G538" s="67"/>
      <c r="H538" s="67"/>
      <c r="I538" s="70"/>
    </row>
    <row r="539" spans="2:9" s="66" customFormat="1">
      <c r="B539" s="65"/>
      <c r="D539" s="67"/>
      <c r="E539" s="209"/>
      <c r="F539" s="69"/>
      <c r="G539" s="67"/>
      <c r="H539" s="67"/>
      <c r="I539" s="70"/>
    </row>
    <row r="540" spans="2:9" s="66" customFormat="1">
      <c r="B540" s="65"/>
      <c r="D540" s="67"/>
      <c r="E540" s="209"/>
      <c r="F540" s="69"/>
      <c r="G540" s="67"/>
      <c r="H540" s="67"/>
      <c r="I540" s="70"/>
    </row>
    <row r="541" spans="2:9" s="66" customFormat="1">
      <c r="B541" s="65"/>
      <c r="D541" s="67"/>
      <c r="E541" s="209"/>
      <c r="F541" s="69"/>
      <c r="G541" s="67"/>
      <c r="H541" s="67"/>
      <c r="I541" s="70"/>
    </row>
    <row r="542" spans="2:9" s="66" customFormat="1">
      <c r="B542" s="65"/>
      <c r="D542" s="67"/>
      <c r="E542" s="209"/>
      <c r="F542" s="69"/>
      <c r="G542" s="67"/>
      <c r="H542" s="67"/>
      <c r="I542" s="70"/>
    </row>
    <row r="543" spans="2:9" s="66" customFormat="1">
      <c r="B543" s="65"/>
      <c r="D543" s="67"/>
      <c r="E543" s="209"/>
      <c r="F543" s="69"/>
      <c r="G543" s="67"/>
      <c r="H543" s="67"/>
      <c r="I543" s="70"/>
    </row>
    <row r="544" spans="2:9" s="66" customFormat="1">
      <c r="B544" s="65"/>
      <c r="D544" s="67"/>
      <c r="E544" s="209"/>
      <c r="F544" s="69"/>
      <c r="G544" s="67"/>
      <c r="H544" s="67"/>
      <c r="I544" s="70"/>
    </row>
    <row r="545" spans="2:9" s="66" customFormat="1">
      <c r="B545" s="65"/>
      <c r="D545" s="67"/>
      <c r="E545" s="209"/>
      <c r="F545" s="69"/>
      <c r="G545" s="67"/>
      <c r="H545" s="67"/>
      <c r="I545" s="70"/>
    </row>
    <row r="546" spans="2:9" s="66" customFormat="1">
      <c r="B546" s="65"/>
      <c r="D546" s="67"/>
      <c r="E546" s="209"/>
      <c r="F546" s="69"/>
      <c r="G546" s="67"/>
      <c r="H546" s="67"/>
      <c r="I546" s="70"/>
    </row>
    <row r="547" spans="2:9" s="66" customFormat="1">
      <c r="B547" s="65"/>
      <c r="D547" s="67"/>
      <c r="E547" s="209"/>
      <c r="F547" s="69"/>
      <c r="G547" s="67"/>
      <c r="H547" s="67"/>
      <c r="I547" s="70"/>
    </row>
    <row r="548" spans="2:9" s="66" customFormat="1">
      <c r="B548" s="65"/>
      <c r="D548" s="67"/>
      <c r="E548" s="209"/>
      <c r="F548" s="69"/>
      <c r="G548" s="67"/>
      <c r="H548" s="67"/>
      <c r="I548" s="70"/>
    </row>
    <row r="549" spans="2:9" s="66" customFormat="1">
      <c r="B549" s="65"/>
      <c r="D549" s="67"/>
      <c r="E549" s="209"/>
      <c r="F549" s="69"/>
      <c r="G549" s="67"/>
      <c r="H549" s="67"/>
      <c r="I549" s="70"/>
    </row>
    <row r="550" spans="2:9" s="66" customFormat="1">
      <c r="B550" s="65"/>
      <c r="D550" s="67"/>
      <c r="E550" s="209"/>
      <c r="F550" s="69"/>
      <c r="G550" s="67"/>
      <c r="H550" s="67"/>
      <c r="I550" s="70"/>
    </row>
    <row r="551" spans="2:9" s="66" customFormat="1">
      <c r="B551" s="65"/>
      <c r="D551" s="67"/>
      <c r="E551" s="209"/>
      <c r="F551" s="69"/>
      <c r="G551" s="67"/>
      <c r="H551" s="67"/>
      <c r="I551" s="70"/>
    </row>
    <row r="552" spans="2:9" s="66" customFormat="1">
      <c r="B552" s="65"/>
      <c r="D552" s="67"/>
      <c r="E552" s="209"/>
      <c r="F552" s="69"/>
      <c r="G552" s="67"/>
      <c r="H552" s="67"/>
      <c r="I552" s="70"/>
    </row>
    <row r="553" spans="2:9" s="66" customFormat="1">
      <c r="B553" s="65"/>
      <c r="D553" s="67"/>
      <c r="E553" s="209"/>
      <c r="F553" s="69"/>
      <c r="G553" s="67"/>
      <c r="H553" s="67"/>
      <c r="I553" s="70"/>
    </row>
    <row r="554" spans="2:9" s="66" customFormat="1">
      <c r="B554" s="65"/>
      <c r="D554" s="67"/>
      <c r="E554" s="209"/>
      <c r="F554" s="69"/>
      <c r="G554" s="67"/>
      <c r="H554" s="67"/>
      <c r="I554" s="70"/>
    </row>
    <row r="555" spans="2:9" s="66" customFormat="1">
      <c r="B555" s="65"/>
      <c r="D555" s="67"/>
      <c r="E555" s="209"/>
      <c r="F555" s="69"/>
      <c r="G555" s="67"/>
      <c r="H555" s="67"/>
      <c r="I555" s="70"/>
    </row>
    <row r="556" spans="2:9" s="66" customFormat="1">
      <c r="B556" s="65"/>
      <c r="D556" s="67"/>
      <c r="E556" s="209"/>
      <c r="F556" s="69"/>
      <c r="G556" s="67"/>
      <c r="H556" s="67"/>
      <c r="I556" s="70"/>
    </row>
    <row r="557" spans="2:9" s="66" customFormat="1">
      <c r="B557" s="65"/>
      <c r="D557" s="67"/>
      <c r="E557" s="209"/>
      <c r="F557" s="69"/>
      <c r="G557" s="67"/>
      <c r="H557" s="67"/>
      <c r="I557" s="70"/>
    </row>
    <row r="558" spans="2:9" s="66" customFormat="1">
      <c r="B558" s="65"/>
      <c r="D558" s="67"/>
      <c r="E558" s="209"/>
      <c r="F558" s="69"/>
      <c r="G558" s="67"/>
      <c r="H558" s="67"/>
      <c r="I558" s="70"/>
    </row>
    <row r="559" spans="2:9" s="66" customFormat="1">
      <c r="B559" s="65"/>
      <c r="D559" s="67"/>
      <c r="E559" s="209"/>
      <c r="F559" s="69"/>
      <c r="G559" s="67"/>
      <c r="H559" s="67"/>
      <c r="I559" s="70"/>
    </row>
    <row r="560" spans="2:9" s="66" customFormat="1">
      <c r="B560" s="65"/>
      <c r="D560" s="67"/>
      <c r="E560" s="209"/>
      <c r="F560" s="69"/>
      <c r="G560" s="67"/>
      <c r="H560" s="67"/>
      <c r="I560" s="70"/>
    </row>
    <row r="561" spans="2:9" s="66" customFormat="1">
      <c r="B561" s="65"/>
      <c r="D561" s="67"/>
      <c r="E561" s="209"/>
      <c r="F561" s="69"/>
      <c r="G561" s="67"/>
      <c r="H561" s="67"/>
      <c r="I561" s="70"/>
    </row>
    <row r="562" spans="2:9" s="66" customFormat="1">
      <c r="B562" s="65"/>
      <c r="D562" s="67"/>
      <c r="E562" s="209"/>
      <c r="F562" s="69"/>
      <c r="G562" s="67"/>
      <c r="H562" s="67"/>
      <c r="I562" s="70"/>
    </row>
    <row r="563" spans="2:9" s="66" customFormat="1">
      <c r="B563" s="65"/>
      <c r="D563" s="67"/>
      <c r="E563" s="209"/>
      <c r="F563" s="69"/>
      <c r="G563" s="67"/>
      <c r="H563" s="67"/>
      <c r="I563" s="70"/>
    </row>
    <row r="564" spans="2:9" s="66" customFormat="1">
      <c r="B564" s="65"/>
      <c r="D564" s="67"/>
      <c r="E564" s="209"/>
      <c r="F564" s="69"/>
      <c r="G564" s="67"/>
      <c r="H564" s="67"/>
      <c r="I564" s="70"/>
    </row>
    <row r="565" spans="2:9" s="66" customFormat="1">
      <c r="B565" s="65"/>
      <c r="D565" s="67"/>
      <c r="E565" s="209"/>
      <c r="F565" s="69"/>
      <c r="G565" s="67"/>
      <c r="H565" s="67"/>
      <c r="I565" s="70"/>
    </row>
    <row r="566" spans="2:9" s="66" customFormat="1">
      <c r="B566" s="65"/>
      <c r="D566" s="67"/>
      <c r="E566" s="209"/>
      <c r="F566" s="69"/>
      <c r="G566" s="67"/>
      <c r="H566" s="67"/>
      <c r="I566" s="70"/>
    </row>
    <row r="567" spans="2:9" s="66" customFormat="1">
      <c r="B567" s="65"/>
      <c r="D567" s="67"/>
      <c r="E567" s="209"/>
      <c r="F567" s="69"/>
      <c r="G567" s="67"/>
      <c r="H567" s="67"/>
      <c r="I567" s="70"/>
    </row>
    <row r="568" spans="2:9" s="66" customFormat="1">
      <c r="B568" s="65"/>
      <c r="D568" s="67"/>
      <c r="E568" s="209"/>
      <c r="F568" s="69"/>
      <c r="G568" s="67"/>
      <c r="H568" s="67"/>
      <c r="I568" s="70"/>
    </row>
    <row r="569" spans="2:9" s="66" customFormat="1">
      <c r="B569" s="65"/>
      <c r="D569" s="67"/>
      <c r="E569" s="209"/>
      <c r="F569" s="69"/>
      <c r="G569" s="67"/>
      <c r="H569" s="67"/>
      <c r="I569" s="70"/>
    </row>
    <row r="570" spans="2:9" s="66" customFormat="1">
      <c r="B570" s="65"/>
      <c r="D570" s="67"/>
      <c r="E570" s="209"/>
      <c r="F570" s="69"/>
      <c r="G570" s="67"/>
      <c r="H570" s="67"/>
      <c r="I570" s="70"/>
    </row>
    <row r="571" spans="2:9" s="66" customFormat="1">
      <c r="B571" s="65"/>
      <c r="D571" s="67"/>
      <c r="E571" s="209"/>
      <c r="F571" s="69"/>
      <c r="G571" s="67"/>
      <c r="H571" s="67"/>
      <c r="I571" s="70"/>
    </row>
    <row r="572" spans="2:9" s="66" customFormat="1">
      <c r="B572" s="65"/>
      <c r="D572" s="67"/>
      <c r="E572" s="209"/>
      <c r="F572" s="69"/>
      <c r="G572" s="67"/>
      <c r="H572" s="67"/>
      <c r="I572" s="70"/>
    </row>
    <row r="573" spans="2:9" s="66" customFormat="1">
      <c r="B573" s="65"/>
      <c r="D573" s="67"/>
      <c r="E573" s="209"/>
      <c r="F573" s="69"/>
      <c r="G573" s="67"/>
      <c r="H573" s="67"/>
      <c r="I573" s="70"/>
    </row>
    <row r="574" spans="2:9" s="66" customFormat="1">
      <c r="B574" s="65"/>
      <c r="D574" s="67"/>
      <c r="E574" s="209"/>
      <c r="F574" s="69"/>
      <c r="G574" s="67"/>
      <c r="H574" s="67"/>
      <c r="I574" s="70"/>
    </row>
    <row r="575" spans="2:9" s="66" customFormat="1">
      <c r="B575" s="65"/>
      <c r="D575" s="67"/>
      <c r="E575" s="209"/>
      <c r="F575" s="69"/>
      <c r="G575" s="67"/>
      <c r="H575" s="67"/>
      <c r="I575" s="70"/>
    </row>
    <row r="576" spans="2:9" s="66" customFormat="1">
      <c r="B576" s="65"/>
      <c r="D576" s="67"/>
      <c r="E576" s="209"/>
      <c r="F576" s="69"/>
      <c r="G576" s="67"/>
      <c r="H576" s="67"/>
      <c r="I576" s="70"/>
    </row>
    <row r="577" spans="2:9" s="66" customFormat="1">
      <c r="B577" s="65"/>
      <c r="D577" s="67"/>
      <c r="E577" s="209"/>
      <c r="F577" s="69"/>
      <c r="G577" s="67"/>
      <c r="H577" s="67"/>
      <c r="I577" s="70"/>
    </row>
    <row r="578" spans="2:9" s="66" customFormat="1">
      <c r="B578" s="65"/>
      <c r="D578" s="67"/>
      <c r="E578" s="209"/>
      <c r="F578" s="69"/>
      <c r="G578" s="67"/>
      <c r="H578" s="67"/>
      <c r="I578" s="70"/>
    </row>
    <row r="579" spans="2:9" s="66" customFormat="1">
      <c r="B579" s="65"/>
      <c r="D579" s="67"/>
      <c r="E579" s="209"/>
      <c r="F579" s="69"/>
      <c r="G579" s="67"/>
      <c r="H579" s="67"/>
      <c r="I579" s="70"/>
    </row>
    <row r="580" spans="2:9" s="66" customFormat="1">
      <c r="B580" s="65"/>
      <c r="D580" s="67"/>
      <c r="E580" s="209"/>
      <c r="F580" s="69"/>
      <c r="G580" s="67"/>
      <c r="H580" s="67"/>
      <c r="I580" s="70"/>
    </row>
    <row r="581" spans="2:9" s="66" customFormat="1">
      <c r="B581" s="65"/>
      <c r="D581" s="67"/>
      <c r="E581" s="209"/>
      <c r="F581" s="69"/>
      <c r="G581" s="67"/>
      <c r="H581" s="67"/>
      <c r="I581" s="70"/>
    </row>
    <row r="582" spans="2:9" s="66" customFormat="1">
      <c r="B582" s="65"/>
      <c r="D582" s="67"/>
      <c r="E582" s="209"/>
      <c r="F582" s="69"/>
      <c r="G582" s="67"/>
      <c r="H582" s="67"/>
      <c r="I582" s="70"/>
    </row>
    <row r="583" spans="2:9" s="66" customFormat="1">
      <c r="B583" s="65"/>
      <c r="D583" s="67"/>
      <c r="E583" s="209"/>
      <c r="F583" s="69"/>
      <c r="G583" s="67"/>
      <c r="H583" s="67"/>
      <c r="I583" s="70"/>
    </row>
    <row r="584" spans="2:9" s="66" customFormat="1">
      <c r="B584" s="65"/>
      <c r="D584" s="67"/>
      <c r="E584" s="209"/>
      <c r="F584" s="69"/>
      <c r="G584" s="67"/>
      <c r="H584" s="67"/>
      <c r="I584" s="70"/>
    </row>
    <row r="585" spans="2:9" s="66" customFormat="1">
      <c r="B585" s="65"/>
      <c r="D585" s="67"/>
      <c r="E585" s="209"/>
      <c r="F585" s="69"/>
      <c r="G585" s="67"/>
      <c r="H585" s="67"/>
      <c r="I585" s="70"/>
    </row>
    <row r="586" spans="2:9" s="66" customFormat="1">
      <c r="B586" s="65"/>
      <c r="D586" s="67"/>
      <c r="E586" s="209"/>
      <c r="F586" s="69"/>
      <c r="G586" s="67"/>
      <c r="H586" s="67"/>
      <c r="I586" s="70"/>
    </row>
    <row r="587" spans="2:9" s="66" customFormat="1">
      <c r="B587" s="65"/>
      <c r="D587" s="67"/>
      <c r="E587" s="209"/>
      <c r="F587" s="69"/>
      <c r="G587" s="67"/>
      <c r="H587" s="67"/>
      <c r="I587" s="70"/>
    </row>
    <row r="588" spans="2:9" s="66" customFormat="1">
      <c r="B588" s="65"/>
      <c r="D588" s="67"/>
      <c r="E588" s="209"/>
      <c r="F588" s="69"/>
      <c r="G588" s="67"/>
      <c r="H588" s="67"/>
      <c r="I588" s="70"/>
    </row>
    <row r="589" spans="2:9" s="66" customFormat="1">
      <c r="B589" s="65"/>
      <c r="D589" s="67"/>
      <c r="E589" s="209"/>
      <c r="F589" s="69"/>
      <c r="G589" s="67"/>
      <c r="H589" s="67"/>
      <c r="I589" s="70"/>
    </row>
    <row r="590" spans="2:9" s="66" customFormat="1">
      <c r="B590" s="65"/>
      <c r="D590" s="67"/>
      <c r="E590" s="209"/>
      <c r="F590" s="69"/>
      <c r="G590" s="67"/>
      <c r="H590" s="67"/>
      <c r="I590" s="70"/>
    </row>
    <row r="591" spans="2:9" s="66" customFormat="1">
      <c r="B591" s="65"/>
      <c r="D591" s="67"/>
      <c r="E591" s="209"/>
      <c r="F591" s="69"/>
      <c r="G591" s="67"/>
      <c r="H591" s="67"/>
      <c r="I591" s="70"/>
    </row>
    <row r="592" spans="2:9" s="66" customFormat="1">
      <c r="B592" s="65"/>
      <c r="D592" s="67"/>
      <c r="E592" s="209"/>
      <c r="F592" s="69"/>
      <c r="G592" s="67"/>
      <c r="H592" s="67"/>
      <c r="I592" s="70"/>
    </row>
    <row r="593" spans="2:9" s="66" customFormat="1">
      <c r="B593" s="65"/>
      <c r="D593" s="67"/>
      <c r="E593" s="209"/>
      <c r="F593" s="69"/>
      <c r="G593" s="67"/>
      <c r="H593" s="67"/>
      <c r="I593" s="70"/>
    </row>
    <row r="594" spans="2:9" s="66" customFormat="1">
      <c r="B594" s="65"/>
      <c r="D594" s="67"/>
      <c r="E594" s="209"/>
      <c r="F594" s="69"/>
      <c r="G594" s="67"/>
      <c r="H594" s="67"/>
      <c r="I594" s="70"/>
    </row>
    <row r="595" spans="2:9" s="66" customFormat="1">
      <c r="B595" s="65"/>
      <c r="D595" s="67"/>
      <c r="E595" s="209"/>
      <c r="F595" s="69"/>
      <c r="G595" s="67"/>
      <c r="H595" s="67"/>
      <c r="I595" s="70"/>
    </row>
    <row r="596" spans="2:9" s="66" customFormat="1">
      <c r="B596" s="65"/>
      <c r="D596" s="67"/>
      <c r="E596" s="209"/>
      <c r="F596" s="69"/>
      <c r="G596" s="67"/>
      <c r="H596" s="67"/>
      <c r="I596" s="70"/>
    </row>
    <row r="597" spans="2:9" s="66" customFormat="1">
      <c r="B597" s="65"/>
      <c r="D597" s="67"/>
      <c r="E597" s="209"/>
      <c r="F597" s="69"/>
      <c r="G597" s="67"/>
      <c r="H597" s="67"/>
      <c r="I597" s="70"/>
    </row>
    <row r="598" spans="2:9" s="66" customFormat="1">
      <c r="B598" s="65"/>
      <c r="D598" s="67"/>
      <c r="E598" s="209"/>
      <c r="F598" s="69"/>
      <c r="G598" s="67"/>
      <c r="H598" s="67"/>
      <c r="I598" s="70"/>
    </row>
    <row r="599" spans="2:9" s="66" customFormat="1">
      <c r="B599" s="65"/>
      <c r="D599" s="67"/>
      <c r="E599" s="209"/>
      <c r="F599" s="69"/>
      <c r="G599" s="67"/>
      <c r="H599" s="67"/>
      <c r="I599" s="70"/>
    </row>
    <row r="600" spans="2:9" s="66" customFormat="1">
      <c r="B600" s="65"/>
      <c r="D600" s="67"/>
      <c r="E600" s="209"/>
      <c r="F600" s="69"/>
      <c r="G600" s="67"/>
      <c r="H600" s="67"/>
      <c r="I600" s="70"/>
    </row>
    <row r="601" spans="2:9" s="66" customFormat="1">
      <c r="B601" s="65"/>
      <c r="D601" s="67"/>
      <c r="E601" s="209"/>
      <c r="F601" s="69"/>
      <c r="G601" s="67"/>
      <c r="H601" s="67"/>
      <c r="I601" s="70"/>
    </row>
    <row r="602" spans="2:9" s="66" customFormat="1">
      <c r="B602" s="65"/>
      <c r="D602" s="67"/>
      <c r="E602" s="209"/>
      <c r="F602" s="69"/>
      <c r="G602" s="67"/>
      <c r="H602" s="67"/>
      <c r="I602" s="70"/>
    </row>
    <row r="603" spans="2:9" s="66" customFormat="1">
      <c r="B603" s="65"/>
      <c r="D603" s="67"/>
      <c r="E603" s="209"/>
      <c r="F603" s="69"/>
      <c r="G603" s="67"/>
      <c r="H603" s="67"/>
      <c r="I603" s="70"/>
    </row>
    <row r="604" spans="2:9" s="66" customFormat="1">
      <c r="B604" s="65"/>
      <c r="D604" s="67"/>
      <c r="E604" s="209"/>
      <c r="F604" s="69"/>
      <c r="G604" s="67"/>
      <c r="H604" s="67"/>
      <c r="I604" s="70"/>
    </row>
    <row r="605" spans="2:9" s="66" customFormat="1">
      <c r="B605" s="65"/>
      <c r="D605" s="67"/>
      <c r="E605" s="209"/>
      <c r="F605" s="69"/>
      <c r="G605" s="67"/>
      <c r="H605" s="67"/>
      <c r="I605" s="70"/>
    </row>
    <row r="606" spans="2:9" s="66" customFormat="1">
      <c r="B606" s="65"/>
      <c r="D606" s="67"/>
      <c r="E606" s="209"/>
      <c r="F606" s="69"/>
      <c r="G606" s="67"/>
      <c r="H606" s="67"/>
      <c r="I606" s="70"/>
    </row>
    <row r="607" spans="2:9" s="66" customFormat="1">
      <c r="B607" s="65"/>
      <c r="D607" s="67"/>
      <c r="E607" s="209"/>
      <c r="F607" s="69"/>
      <c r="G607" s="67"/>
      <c r="H607" s="67"/>
      <c r="I607" s="70"/>
    </row>
    <row r="608" spans="2:9" s="66" customFormat="1">
      <c r="B608" s="65"/>
      <c r="D608" s="67"/>
      <c r="E608" s="209"/>
      <c r="F608" s="69"/>
      <c r="G608" s="67"/>
      <c r="H608" s="67"/>
      <c r="I608" s="70"/>
    </row>
    <row r="609" spans="2:9" s="66" customFormat="1">
      <c r="B609" s="65"/>
      <c r="D609" s="67"/>
      <c r="E609" s="209"/>
      <c r="F609" s="69"/>
      <c r="G609" s="67"/>
      <c r="H609" s="67"/>
      <c r="I609" s="70"/>
    </row>
    <row r="610" spans="2:9" s="66" customFormat="1">
      <c r="B610" s="65"/>
      <c r="D610" s="67"/>
      <c r="E610" s="209"/>
      <c r="F610" s="69"/>
      <c r="G610" s="67"/>
      <c r="H610" s="67"/>
      <c r="I610" s="70"/>
    </row>
    <row r="611" spans="2:9" s="66" customFormat="1">
      <c r="B611" s="65"/>
      <c r="D611" s="67"/>
      <c r="E611" s="209"/>
      <c r="F611" s="69"/>
      <c r="G611" s="67"/>
      <c r="H611" s="67"/>
      <c r="I611" s="70"/>
    </row>
    <row r="612" spans="2:9" s="66" customFormat="1">
      <c r="B612" s="65"/>
      <c r="D612" s="67"/>
      <c r="E612" s="209"/>
      <c r="F612" s="69"/>
      <c r="G612" s="67"/>
      <c r="H612" s="67"/>
      <c r="I612" s="70"/>
    </row>
    <row r="613" spans="2:9" s="66" customFormat="1">
      <c r="B613" s="65"/>
      <c r="D613" s="67"/>
      <c r="E613" s="209"/>
      <c r="F613" s="69"/>
      <c r="G613" s="67"/>
      <c r="H613" s="67"/>
      <c r="I613" s="70"/>
    </row>
    <row r="614" spans="2:9" s="66" customFormat="1">
      <c r="B614" s="65"/>
      <c r="D614" s="67"/>
      <c r="E614" s="209"/>
      <c r="F614" s="69"/>
      <c r="G614" s="67"/>
      <c r="H614" s="67"/>
      <c r="I614" s="70"/>
    </row>
    <row r="615" spans="2:9" s="66" customFormat="1">
      <c r="B615" s="65"/>
      <c r="D615" s="67"/>
      <c r="E615" s="209"/>
      <c r="F615" s="69"/>
      <c r="G615" s="67"/>
      <c r="H615" s="67"/>
      <c r="I615" s="70"/>
    </row>
    <row r="616" spans="2:9" s="66" customFormat="1">
      <c r="B616" s="65"/>
      <c r="D616" s="67"/>
      <c r="E616" s="209"/>
      <c r="F616" s="69"/>
      <c r="G616" s="67"/>
      <c r="H616" s="67"/>
      <c r="I616" s="70"/>
    </row>
    <row r="617" spans="2:9" s="66" customFormat="1">
      <c r="B617" s="65"/>
      <c r="D617" s="67"/>
      <c r="E617" s="209"/>
      <c r="F617" s="69"/>
      <c r="G617" s="67"/>
      <c r="H617" s="67"/>
      <c r="I617" s="70"/>
    </row>
    <row r="618" spans="2:9" s="66" customFormat="1">
      <c r="B618" s="65"/>
      <c r="D618" s="67"/>
      <c r="E618" s="209"/>
      <c r="F618" s="69"/>
      <c r="G618" s="67"/>
      <c r="H618" s="67"/>
      <c r="I618" s="70"/>
    </row>
    <row r="619" spans="2:9" s="66" customFormat="1">
      <c r="B619" s="65"/>
      <c r="D619" s="67"/>
      <c r="E619" s="209"/>
      <c r="F619" s="69"/>
      <c r="G619" s="67"/>
      <c r="H619" s="67"/>
      <c r="I619" s="70"/>
    </row>
    <row r="620" spans="2:9" s="66" customFormat="1">
      <c r="B620" s="65"/>
      <c r="D620" s="67"/>
      <c r="E620" s="209"/>
      <c r="F620" s="69"/>
      <c r="G620" s="67"/>
      <c r="H620" s="67"/>
      <c r="I620" s="70"/>
    </row>
    <row r="621" spans="2:9" s="66" customFormat="1">
      <c r="B621" s="65"/>
      <c r="D621" s="67"/>
      <c r="E621" s="209"/>
      <c r="F621" s="69"/>
      <c r="G621" s="67"/>
      <c r="H621" s="67"/>
      <c r="I621" s="70"/>
    </row>
    <row r="622" spans="2:9" s="66" customFormat="1">
      <c r="B622" s="65"/>
      <c r="D622" s="67"/>
      <c r="E622" s="209"/>
      <c r="F622" s="69"/>
      <c r="G622" s="67"/>
      <c r="H622" s="67"/>
      <c r="I622" s="70"/>
    </row>
    <row r="623" spans="2:9" s="66" customFormat="1">
      <c r="B623" s="65"/>
      <c r="D623" s="67"/>
      <c r="E623" s="209"/>
      <c r="F623" s="69"/>
      <c r="G623" s="67"/>
      <c r="H623" s="67"/>
      <c r="I623" s="70"/>
    </row>
    <row r="624" spans="2:9" s="66" customFormat="1">
      <c r="B624" s="65"/>
      <c r="D624" s="67"/>
      <c r="E624" s="209"/>
      <c r="F624" s="69"/>
      <c r="G624" s="67"/>
      <c r="H624" s="67"/>
      <c r="I624" s="70"/>
    </row>
    <row r="625" spans="2:9" s="66" customFormat="1">
      <c r="B625" s="65"/>
      <c r="D625" s="67"/>
      <c r="E625" s="209"/>
      <c r="F625" s="69"/>
      <c r="G625" s="67"/>
      <c r="H625" s="67"/>
      <c r="I625" s="70"/>
    </row>
    <row r="626" spans="2:9" s="66" customFormat="1">
      <c r="B626" s="65"/>
      <c r="D626" s="67"/>
      <c r="E626" s="209"/>
      <c r="F626" s="69"/>
      <c r="G626" s="67"/>
      <c r="H626" s="67"/>
      <c r="I626" s="70"/>
    </row>
    <row r="627" spans="2:9" s="66" customFormat="1">
      <c r="B627" s="65"/>
      <c r="D627" s="67"/>
      <c r="E627" s="209"/>
      <c r="F627" s="69"/>
      <c r="G627" s="67"/>
      <c r="H627" s="67"/>
      <c r="I627" s="70"/>
    </row>
    <row r="628" spans="2:9" s="66" customFormat="1">
      <c r="B628" s="65"/>
      <c r="D628" s="67"/>
      <c r="E628" s="209"/>
      <c r="F628" s="69"/>
      <c r="G628" s="67"/>
      <c r="H628" s="67"/>
      <c r="I628" s="70"/>
    </row>
    <row r="629" spans="2:9" s="66" customFormat="1">
      <c r="B629" s="65"/>
      <c r="D629" s="67"/>
      <c r="E629" s="209"/>
      <c r="F629" s="69"/>
      <c r="G629" s="67"/>
      <c r="H629" s="67"/>
      <c r="I629" s="70"/>
    </row>
    <row r="630" spans="2:9" s="66" customFormat="1">
      <c r="B630" s="65"/>
      <c r="D630" s="67"/>
      <c r="E630" s="209"/>
      <c r="F630" s="69"/>
      <c r="G630" s="67"/>
      <c r="H630" s="67"/>
      <c r="I630" s="70"/>
    </row>
    <row r="631" spans="2:9" s="66" customFormat="1">
      <c r="B631" s="65"/>
      <c r="D631" s="67"/>
      <c r="E631" s="209"/>
      <c r="F631" s="69"/>
      <c r="G631" s="67"/>
      <c r="H631" s="67"/>
      <c r="I631" s="70"/>
    </row>
    <row r="632" spans="2:9" s="66" customFormat="1">
      <c r="B632" s="65"/>
      <c r="D632" s="67"/>
      <c r="E632" s="209"/>
      <c r="F632" s="69"/>
      <c r="G632" s="67"/>
      <c r="H632" s="67"/>
      <c r="I632" s="70"/>
    </row>
    <row r="633" spans="2:9" s="66" customFormat="1">
      <c r="B633" s="65"/>
      <c r="D633" s="67"/>
      <c r="E633" s="209"/>
      <c r="F633" s="69"/>
      <c r="G633" s="67"/>
      <c r="H633" s="67"/>
      <c r="I633" s="70"/>
    </row>
    <row r="634" spans="2:9" s="66" customFormat="1">
      <c r="B634" s="65"/>
      <c r="D634" s="67"/>
      <c r="E634" s="209"/>
      <c r="F634" s="69"/>
      <c r="G634" s="67"/>
      <c r="H634" s="67"/>
      <c r="I634" s="70"/>
    </row>
    <row r="635" spans="2:9" s="66" customFormat="1">
      <c r="B635" s="65"/>
      <c r="D635" s="67"/>
      <c r="E635" s="209"/>
      <c r="F635" s="69"/>
      <c r="G635" s="67"/>
      <c r="H635" s="67"/>
      <c r="I635" s="70"/>
    </row>
    <row r="636" spans="2:9" s="66" customFormat="1">
      <c r="B636" s="65"/>
      <c r="D636" s="67"/>
      <c r="E636" s="209"/>
      <c r="F636" s="69"/>
      <c r="G636" s="67"/>
      <c r="H636" s="67"/>
      <c r="I636" s="70"/>
    </row>
    <row r="637" spans="2:9" s="66" customFormat="1">
      <c r="B637" s="65"/>
      <c r="D637" s="67"/>
      <c r="E637" s="209"/>
      <c r="F637" s="69"/>
      <c r="G637" s="67"/>
      <c r="H637" s="67"/>
      <c r="I637" s="70"/>
    </row>
    <row r="638" spans="2:9" s="66" customFormat="1">
      <c r="B638" s="65"/>
      <c r="D638" s="67"/>
      <c r="E638" s="209"/>
      <c r="F638" s="69"/>
      <c r="G638" s="67"/>
      <c r="H638" s="67"/>
      <c r="I638" s="70"/>
    </row>
    <row r="639" spans="2:9" s="66" customFormat="1">
      <c r="B639" s="65"/>
      <c r="D639" s="67"/>
      <c r="E639" s="209"/>
      <c r="F639" s="69"/>
      <c r="G639" s="67"/>
      <c r="H639" s="67"/>
      <c r="I639" s="70"/>
    </row>
    <row r="640" spans="2:9" s="66" customFormat="1">
      <c r="B640" s="65"/>
      <c r="D640" s="67"/>
      <c r="E640" s="209"/>
      <c r="F640" s="69"/>
      <c r="G640" s="67"/>
      <c r="H640" s="67"/>
      <c r="I640" s="70"/>
    </row>
    <row r="641" spans="2:9" s="66" customFormat="1">
      <c r="B641" s="65"/>
      <c r="D641" s="67"/>
      <c r="E641" s="209"/>
      <c r="F641" s="69"/>
      <c r="G641" s="67"/>
      <c r="H641" s="67"/>
      <c r="I641" s="70"/>
    </row>
    <row r="642" spans="2:9" s="66" customFormat="1">
      <c r="B642" s="65"/>
      <c r="D642" s="67"/>
      <c r="E642" s="209"/>
      <c r="F642" s="69"/>
      <c r="G642" s="67"/>
      <c r="H642" s="67"/>
      <c r="I642" s="70"/>
    </row>
    <row r="643" spans="2:9" s="66" customFormat="1">
      <c r="B643" s="65"/>
      <c r="D643" s="67"/>
      <c r="E643" s="209"/>
      <c r="F643" s="69"/>
      <c r="G643" s="67"/>
      <c r="H643" s="67"/>
      <c r="I643" s="70"/>
    </row>
    <row r="644" spans="2:9" s="66" customFormat="1">
      <c r="B644" s="65"/>
      <c r="D644" s="67"/>
      <c r="E644" s="209"/>
      <c r="F644" s="69"/>
      <c r="G644" s="67"/>
      <c r="H644" s="67"/>
      <c r="I644" s="70"/>
    </row>
    <row r="645" spans="2:9" s="66" customFormat="1">
      <c r="B645" s="65"/>
      <c r="D645" s="67"/>
      <c r="E645" s="209"/>
      <c r="F645" s="69"/>
      <c r="G645" s="67"/>
      <c r="H645" s="67"/>
      <c r="I645" s="70"/>
    </row>
    <row r="646" spans="2:9" s="66" customFormat="1">
      <c r="B646" s="65"/>
      <c r="D646" s="67"/>
      <c r="E646" s="209"/>
      <c r="F646" s="69"/>
      <c r="G646" s="67"/>
      <c r="H646" s="67"/>
      <c r="I646" s="70"/>
    </row>
    <row r="647" spans="2:9" s="66" customFormat="1">
      <c r="B647" s="65"/>
      <c r="D647" s="67"/>
      <c r="E647" s="209"/>
      <c r="F647" s="69"/>
      <c r="G647" s="67"/>
      <c r="H647" s="67"/>
      <c r="I647" s="70"/>
    </row>
    <row r="648" spans="2:9" s="66" customFormat="1">
      <c r="B648" s="65"/>
      <c r="D648" s="67"/>
      <c r="E648" s="209"/>
      <c r="F648" s="69"/>
      <c r="G648" s="67"/>
      <c r="H648" s="67"/>
      <c r="I648" s="70"/>
    </row>
    <row r="649" spans="2:9" s="66" customFormat="1">
      <c r="B649" s="65"/>
      <c r="D649" s="67"/>
      <c r="E649" s="209"/>
      <c r="F649" s="69"/>
      <c r="G649" s="67"/>
      <c r="H649" s="67"/>
      <c r="I649" s="70"/>
    </row>
    <row r="650" spans="2:9" s="66" customFormat="1">
      <c r="B650" s="65"/>
      <c r="D650" s="67"/>
      <c r="E650" s="209"/>
      <c r="F650" s="69"/>
      <c r="G650" s="67"/>
      <c r="H650" s="67"/>
      <c r="I650" s="70"/>
    </row>
    <row r="651" spans="2:9" s="66" customFormat="1">
      <c r="B651" s="65"/>
      <c r="D651" s="67"/>
      <c r="E651" s="209"/>
      <c r="F651" s="69"/>
      <c r="G651" s="67"/>
      <c r="H651" s="67"/>
      <c r="I651" s="70"/>
    </row>
    <row r="652" spans="2:9" s="66" customFormat="1">
      <c r="B652" s="65"/>
      <c r="D652" s="67"/>
      <c r="E652" s="209"/>
      <c r="F652" s="69"/>
      <c r="G652" s="67"/>
      <c r="H652" s="67"/>
      <c r="I652" s="70"/>
    </row>
    <row r="653" spans="2:9" s="66" customFormat="1">
      <c r="B653" s="65"/>
      <c r="D653" s="67"/>
      <c r="E653" s="209"/>
      <c r="F653" s="69"/>
      <c r="G653" s="67"/>
      <c r="H653" s="67"/>
      <c r="I653" s="70"/>
    </row>
    <row r="654" spans="2:9" s="66" customFormat="1">
      <c r="B654" s="65"/>
      <c r="D654" s="67"/>
      <c r="E654" s="209"/>
      <c r="F654" s="69"/>
      <c r="G654" s="67"/>
      <c r="H654" s="67"/>
      <c r="I654" s="70"/>
    </row>
    <row r="655" spans="2:9" s="66" customFormat="1">
      <c r="B655" s="65"/>
      <c r="D655" s="67"/>
      <c r="E655" s="209"/>
      <c r="F655" s="69"/>
      <c r="G655" s="67"/>
      <c r="H655" s="67"/>
      <c r="I655" s="70"/>
    </row>
    <row r="656" spans="2:9" s="66" customFormat="1">
      <c r="B656" s="65"/>
      <c r="D656" s="67"/>
      <c r="E656" s="209"/>
      <c r="F656" s="69"/>
      <c r="G656" s="67"/>
      <c r="H656" s="67"/>
      <c r="I656" s="70"/>
    </row>
    <row r="657" spans="2:9" s="66" customFormat="1">
      <c r="B657" s="65"/>
      <c r="D657" s="67"/>
      <c r="E657" s="209"/>
      <c r="F657" s="69"/>
      <c r="G657" s="67"/>
      <c r="H657" s="67"/>
      <c r="I657" s="70"/>
    </row>
    <row r="658" spans="2:9" s="66" customFormat="1">
      <c r="B658" s="65"/>
      <c r="D658" s="67"/>
      <c r="E658" s="209"/>
      <c r="F658" s="69"/>
      <c r="G658" s="67"/>
      <c r="H658" s="67"/>
      <c r="I658" s="70"/>
    </row>
    <row r="659" spans="2:9" s="66" customFormat="1">
      <c r="B659" s="65"/>
      <c r="D659" s="67"/>
      <c r="E659" s="209"/>
      <c r="F659" s="69"/>
      <c r="G659" s="67"/>
      <c r="H659" s="67"/>
      <c r="I659" s="70"/>
    </row>
    <row r="660" spans="2:9" s="66" customFormat="1">
      <c r="B660" s="65"/>
      <c r="D660" s="67"/>
      <c r="E660" s="209"/>
      <c r="F660" s="69"/>
      <c r="G660" s="67"/>
      <c r="H660" s="67"/>
      <c r="I660" s="70"/>
    </row>
    <row r="661" spans="2:9" s="66" customFormat="1">
      <c r="B661" s="65"/>
      <c r="D661" s="67"/>
      <c r="E661" s="209"/>
      <c r="F661" s="69"/>
      <c r="G661" s="67"/>
      <c r="H661" s="67"/>
      <c r="I661" s="70"/>
    </row>
    <row r="662" spans="2:9" s="66" customFormat="1">
      <c r="B662" s="65"/>
      <c r="D662" s="67"/>
      <c r="E662" s="209"/>
      <c r="F662" s="69"/>
      <c r="G662" s="67"/>
      <c r="H662" s="67"/>
      <c r="I662" s="70"/>
    </row>
    <row r="663" spans="2:9" s="66" customFormat="1">
      <c r="B663" s="65"/>
      <c r="D663" s="67"/>
      <c r="E663" s="209"/>
      <c r="F663" s="69"/>
      <c r="G663" s="67"/>
      <c r="H663" s="67"/>
      <c r="I663" s="70"/>
    </row>
    <row r="664" spans="2:9" s="66" customFormat="1">
      <c r="B664" s="65"/>
      <c r="D664" s="67"/>
      <c r="E664" s="209"/>
      <c r="F664" s="69"/>
      <c r="G664" s="67"/>
      <c r="H664" s="67"/>
      <c r="I664" s="70"/>
    </row>
    <row r="665" spans="2:9" s="66" customFormat="1">
      <c r="B665" s="65"/>
      <c r="D665" s="67"/>
      <c r="E665" s="209"/>
      <c r="F665" s="69"/>
      <c r="G665" s="67"/>
      <c r="H665" s="67"/>
      <c r="I665" s="70"/>
    </row>
    <row r="666" spans="2:9" s="66" customFormat="1">
      <c r="B666" s="65"/>
      <c r="D666" s="67"/>
      <c r="E666" s="209"/>
      <c r="F666" s="69"/>
      <c r="G666" s="67"/>
      <c r="H666" s="67"/>
      <c r="I666" s="70"/>
    </row>
    <row r="667" spans="2:9" s="66" customFormat="1">
      <c r="B667" s="65"/>
      <c r="D667" s="67"/>
      <c r="E667" s="209"/>
      <c r="F667" s="69"/>
      <c r="G667" s="67"/>
      <c r="H667" s="67"/>
      <c r="I667" s="70"/>
    </row>
    <row r="668" spans="2:9" s="66" customFormat="1">
      <c r="B668" s="65"/>
      <c r="D668" s="67"/>
      <c r="E668" s="209"/>
      <c r="F668" s="69"/>
      <c r="G668" s="67"/>
      <c r="H668" s="67"/>
      <c r="I668" s="70"/>
    </row>
    <row r="669" spans="2:9" s="66" customFormat="1">
      <c r="B669" s="65"/>
      <c r="D669" s="67"/>
      <c r="E669" s="209"/>
      <c r="F669" s="69"/>
      <c r="G669" s="67"/>
      <c r="H669" s="67"/>
      <c r="I669" s="70"/>
    </row>
    <row r="670" spans="2:9" s="66" customFormat="1">
      <c r="B670" s="65"/>
      <c r="D670" s="67"/>
      <c r="E670" s="209"/>
      <c r="F670" s="69"/>
      <c r="G670" s="67"/>
      <c r="H670" s="67"/>
      <c r="I670" s="70"/>
    </row>
    <row r="671" spans="2:9" s="66" customFormat="1">
      <c r="B671" s="65"/>
      <c r="D671" s="67"/>
      <c r="E671" s="209"/>
      <c r="F671" s="69"/>
      <c r="G671" s="67"/>
      <c r="H671" s="67"/>
      <c r="I671" s="70"/>
    </row>
    <row r="672" spans="2:9" s="66" customFormat="1">
      <c r="B672" s="65"/>
      <c r="D672" s="67"/>
      <c r="E672" s="209"/>
      <c r="F672" s="69"/>
      <c r="G672" s="67"/>
      <c r="H672" s="67"/>
      <c r="I672" s="70"/>
    </row>
    <row r="673" spans="2:9" s="66" customFormat="1">
      <c r="B673" s="65"/>
      <c r="D673" s="67"/>
      <c r="E673" s="209"/>
      <c r="F673" s="69"/>
      <c r="G673" s="67"/>
      <c r="H673" s="67"/>
      <c r="I673" s="70"/>
    </row>
    <row r="674" spans="2:9" s="66" customFormat="1">
      <c r="B674" s="65"/>
      <c r="D674" s="67"/>
      <c r="E674" s="209"/>
      <c r="F674" s="69"/>
      <c r="G674" s="67"/>
      <c r="H674" s="67"/>
      <c r="I674" s="70"/>
    </row>
    <row r="675" spans="2:9" s="66" customFormat="1">
      <c r="B675" s="65"/>
      <c r="D675" s="67"/>
      <c r="E675" s="209"/>
      <c r="F675" s="69"/>
      <c r="G675" s="67"/>
      <c r="H675" s="67"/>
      <c r="I675" s="70"/>
    </row>
    <row r="676" spans="2:9" s="66" customFormat="1">
      <c r="B676" s="65"/>
      <c r="D676" s="67"/>
      <c r="E676" s="209"/>
      <c r="F676" s="69"/>
      <c r="G676" s="67"/>
      <c r="H676" s="67"/>
      <c r="I676" s="70"/>
    </row>
    <row r="677" spans="2:9" s="66" customFormat="1">
      <c r="B677" s="65"/>
      <c r="D677" s="67"/>
      <c r="E677" s="209"/>
      <c r="F677" s="69"/>
      <c r="G677" s="67"/>
      <c r="H677" s="67"/>
      <c r="I677" s="70"/>
    </row>
    <row r="678" spans="2:9" s="66" customFormat="1">
      <c r="B678" s="65"/>
      <c r="D678" s="67"/>
      <c r="E678" s="209"/>
      <c r="F678" s="69"/>
      <c r="G678" s="67"/>
      <c r="H678" s="67"/>
      <c r="I678" s="70"/>
    </row>
    <row r="679" spans="2:9" s="66" customFormat="1">
      <c r="B679" s="65"/>
      <c r="D679" s="67"/>
      <c r="E679" s="209"/>
      <c r="F679" s="69"/>
      <c r="G679" s="67"/>
      <c r="H679" s="67"/>
      <c r="I679" s="70"/>
    </row>
    <row r="680" spans="2:9" s="66" customFormat="1">
      <c r="B680" s="65"/>
      <c r="D680" s="67"/>
      <c r="E680" s="209"/>
      <c r="F680" s="69"/>
      <c r="G680" s="67"/>
      <c r="H680" s="67"/>
      <c r="I680" s="70"/>
    </row>
    <row r="681" spans="2:9" s="66" customFormat="1">
      <c r="B681" s="65"/>
      <c r="D681" s="67"/>
      <c r="E681" s="209"/>
      <c r="F681" s="69"/>
      <c r="G681" s="67"/>
      <c r="H681" s="67"/>
      <c r="I681" s="70"/>
    </row>
    <row r="682" spans="2:9" s="66" customFormat="1">
      <c r="B682" s="65"/>
      <c r="D682" s="67"/>
      <c r="E682" s="209"/>
      <c r="F682" s="69"/>
      <c r="G682" s="67"/>
      <c r="H682" s="67"/>
      <c r="I682" s="70"/>
    </row>
    <row r="683" spans="2:9" s="66" customFormat="1">
      <c r="B683" s="65"/>
      <c r="D683" s="67"/>
      <c r="E683" s="209"/>
      <c r="F683" s="69"/>
      <c r="G683" s="67"/>
      <c r="H683" s="67"/>
      <c r="I683" s="70"/>
    </row>
    <row r="684" spans="2:9" s="66" customFormat="1">
      <c r="B684" s="65"/>
      <c r="D684" s="67"/>
      <c r="E684" s="209"/>
      <c r="F684" s="69"/>
      <c r="G684" s="67"/>
      <c r="H684" s="67"/>
      <c r="I684" s="70"/>
    </row>
    <row r="685" spans="2:9" s="66" customFormat="1">
      <c r="B685" s="65"/>
      <c r="D685" s="67"/>
      <c r="E685" s="209"/>
      <c r="F685" s="69"/>
      <c r="G685" s="67"/>
      <c r="H685" s="67"/>
      <c r="I685" s="70"/>
    </row>
    <row r="686" spans="2:9" s="66" customFormat="1">
      <c r="B686" s="65"/>
      <c r="D686" s="67"/>
      <c r="E686" s="209"/>
      <c r="F686" s="69"/>
      <c r="G686" s="67"/>
      <c r="H686" s="67"/>
      <c r="I686" s="70"/>
    </row>
    <row r="687" spans="2:9" s="66" customFormat="1">
      <c r="B687" s="65"/>
      <c r="D687" s="67"/>
      <c r="E687" s="209"/>
      <c r="F687" s="69"/>
      <c r="G687" s="67"/>
      <c r="H687" s="67"/>
      <c r="I687" s="70"/>
    </row>
    <row r="688" spans="2:9" s="66" customFormat="1">
      <c r="B688" s="65"/>
      <c r="D688" s="67"/>
      <c r="E688" s="209"/>
      <c r="F688" s="69"/>
      <c r="G688" s="67"/>
      <c r="H688" s="67"/>
      <c r="I688" s="70"/>
    </row>
    <row r="689" spans="2:9" s="66" customFormat="1">
      <c r="B689" s="65"/>
      <c r="D689" s="67"/>
      <c r="E689" s="209"/>
      <c r="F689" s="69"/>
      <c r="G689" s="67"/>
      <c r="H689" s="67"/>
      <c r="I689" s="70"/>
    </row>
    <row r="690" spans="2:9" s="66" customFormat="1">
      <c r="B690" s="65"/>
      <c r="D690" s="67"/>
      <c r="E690" s="209"/>
      <c r="F690" s="69"/>
      <c r="G690" s="67"/>
      <c r="H690" s="67"/>
      <c r="I690" s="70"/>
    </row>
    <row r="691" spans="2:9" s="66" customFormat="1">
      <c r="B691" s="65"/>
      <c r="D691" s="67"/>
      <c r="E691" s="209"/>
      <c r="F691" s="69"/>
      <c r="G691" s="67"/>
      <c r="H691" s="67"/>
      <c r="I691" s="70"/>
    </row>
    <row r="692" spans="2:9" s="66" customFormat="1">
      <c r="B692" s="65"/>
      <c r="D692" s="67"/>
      <c r="E692" s="209"/>
      <c r="F692" s="69"/>
      <c r="G692" s="67"/>
      <c r="H692" s="67"/>
      <c r="I692" s="70"/>
    </row>
    <row r="693" spans="2:9" s="66" customFormat="1">
      <c r="B693" s="65"/>
      <c r="D693" s="67"/>
      <c r="E693" s="209"/>
      <c r="F693" s="69"/>
      <c r="G693" s="67"/>
      <c r="H693" s="67"/>
      <c r="I693" s="70"/>
    </row>
    <row r="694" spans="2:9" s="66" customFormat="1">
      <c r="B694" s="65"/>
      <c r="D694" s="67"/>
      <c r="E694" s="209"/>
      <c r="F694" s="69"/>
      <c r="G694" s="67"/>
      <c r="H694" s="67"/>
      <c r="I694" s="70"/>
    </row>
    <row r="695" spans="2:9" s="66" customFormat="1">
      <c r="B695" s="65"/>
      <c r="D695" s="67"/>
      <c r="E695" s="209"/>
      <c r="F695" s="69"/>
      <c r="G695" s="67"/>
      <c r="H695" s="67"/>
      <c r="I695" s="70"/>
    </row>
    <row r="696" spans="2:9" s="66" customFormat="1">
      <c r="B696" s="65"/>
      <c r="D696" s="67"/>
      <c r="E696" s="209"/>
      <c r="F696" s="69"/>
      <c r="G696" s="67"/>
      <c r="H696" s="67"/>
      <c r="I696" s="70"/>
    </row>
    <row r="697" spans="2:9" s="66" customFormat="1">
      <c r="B697" s="65"/>
      <c r="D697" s="67"/>
      <c r="E697" s="209"/>
      <c r="F697" s="69"/>
      <c r="G697" s="67"/>
      <c r="H697" s="67"/>
      <c r="I697" s="70"/>
    </row>
    <row r="698" spans="2:9" s="66" customFormat="1">
      <c r="B698" s="65"/>
      <c r="D698" s="67"/>
      <c r="E698" s="209"/>
      <c r="F698" s="69"/>
      <c r="G698" s="67"/>
      <c r="H698" s="67"/>
      <c r="I698" s="70"/>
    </row>
    <row r="699" spans="2:9" s="66" customFormat="1">
      <c r="B699" s="65"/>
      <c r="D699" s="67"/>
      <c r="E699" s="209"/>
      <c r="F699" s="69"/>
      <c r="G699" s="67"/>
      <c r="H699" s="67"/>
      <c r="I699" s="70"/>
    </row>
    <row r="700" spans="2:9" s="66" customFormat="1">
      <c r="B700" s="65"/>
      <c r="D700" s="67"/>
      <c r="E700" s="209"/>
      <c r="F700" s="69"/>
      <c r="G700" s="67"/>
      <c r="H700" s="67"/>
      <c r="I700" s="70"/>
    </row>
    <row r="701" spans="2:9" s="66" customFormat="1">
      <c r="B701" s="65"/>
      <c r="D701" s="67"/>
      <c r="E701" s="209"/>
      <c r="F701" s="69"/>
      <c r="G701" s="67"/>
      <c r="H701" s="67"/>
      <c r="I701" s="70"/>
    </row>
    <row r="702" spans="2:9" s="66" customFormat="1">
      <c r="B702" s="65"/>
      <c r="D702" s="67"/>
      <c r="E702" s="209"/>
      <c r="F702" s="69"/>
      <c r="G702" s="67"/>
      <c r="H702" s="67"/>
      <c r="I702" s="70"/>
    </row>
    <row r="703" spans="2:9" s="66" customFormat="1">
      <c r="B703" s="65"/>
      <c r="D703" s="67"/>
      <c r="E703" s="209"/>
      <c r="F703" s="69"/>
      <c r="G703" s="67"/>
      <c r="H703" s="67"/>
      <c r="I703" s="70"/>
    </row>
    <row r="704" spans="2:9" s="66" customFormat="1">
      <c r="B704" s="65"/>
      <c r="D704" s="67"/>
      <c r="E704" s="209"/>
      <c r="F704" s="69"/>
      <c r="G704" s="67"/>
      <c r="H704" s="67"/>
      <c r="I704" s="70"/>
    </row>
    <row r="705" spans="2:9" s="66" customFormat="1">
      <c r="B705" s="65"/>
      <c r="D705" s="67"/>
      <c r="E705" s="209"/>
      <c r="F705" s="69"/>
      <c r="G705" s="67"/>
      <c r="H705" s="67"/>
      <c r="I705" s="70"/>
    </row>
    <row r="706" spans="2:9" s="66" customFormat="1">
      <c r="B706" s="65"/>
      <c r="D706" s="67"/>
      <c r="E706" s="209"/>
      <c r="F706" s="69"/>
      <c r="G706" s="67"/>
      <c r="H706" s="67"/>
      <c r="I706" s="70"/>
    </row>
    <row r="707" spans="2:9" s="66" customFormat="1">
      <c r="B707" s="65"/>
      <c r="D707" s="67"/>
      <c r="E707" s="209"/>
      <c r="F707" s="69"/>
      <c r="G707" s="67"/>
      <c r="H707" s="67"/>
      <c r="I707" s="70"/>
    </row>
    <row r="708" spans="2:9" s="66" customFormat="1">
      <c r="B708" s="65"/>
      <c r="D708" s="67"/>
      <c r="E708" s="209"/>
      <c r="F708" s="69"/>
      <c r="G708" s="67"/>
      <c r="H708" s="67"/>
      <c r="I708" s="70"/>
    </row>
    <row r="709" spans="2:9" s="66" customFormat="1">
      <c r="B709" s="65"/>
      <c r="D709" s="67"/>
      <c r="E709" s="209"/>
      <c r="F709" s="69"/>
      <c r="G709" s="67"/>
      <c r="H709" s="67"/>
      <c r="I709" s="70"/>
    </row>
    <row r="710" spans="2:9" s="66" customFormat="1">
      <c r="B710" s="65"/>
      <c r="D710" s="67"/>
      <c r="E710" s="209"/>
      <c r="F710" s="69"/>
      <c r="G710" s="67"/>
      <c r="H710" s="67"/>
      <c r="I710" s="70"/>
    </row>
    <row r="711" spans="2:9" s="66" customFormat="1">
      <c r="B711" s="65"/>
      <c r="D711" s="67"/>
      <c r="E711" s="209"/>
      <c r="F711" s="69"/>
      <c r="G711" s="67"/>
      <c r="H711" s="67"/>
      <c r="I711" s="70"/>
    </row>
    <row r="712" spans="2:9" s="66" customFormat="1">
      <c r="B712" s="65"/>
      <c r="D712" s="67"/>
      <c r="E712" s="209"/>
      <c r="F712" s="69"/>
      <c r="G712" s="67"/>
      <c r="H712" s="67"/>
      <c r="I712" s="70"/>
    </row>
    <row r="713" spans="2:9" s="66" customFormat="1">
      <c r="B713" s="65"/>
      <c r="D713" s="67"/>
      <c r="E713" s="209"/>
      <c r="F713" s="69"/>
      <c r="G713" s="67"/>
      <c r="H713" s="67"/>
      <c r="I713" s="70"/>
    </row>
    <row r="714" spans="2:9" s="66" customFormat="1">
      <c r="B714" s="65"/>
      <c r="D714" s="67"/>
      <c r="E714" s="209"/>
      <c r="F714" s="69"/>
      <c r="G714" s="67"/>
      <c r="H714" s="67"/>
      <c r="I714" s="70"/>
    </row>
    <row r="715" spans="2:9" s="66" customFormat="1">
      <c r="B715" s="65"/>
      <c r="D715" s="67"/>
      <c r="E715" s="209"/>
      <c r="F715" s="69"/>
      <c r="G715" s="67"/>
      <c r="H715" s="67"/>
      <c r="I715" s="70"/>
    </row>
    <row r="716" spans="2:9" s="66" customFormat="1">
      <c r="B716" s="65"/>
      <c r="D716" s="67"/>
      <c r="E716" s="209"/>
      <c r="F716" s="69"/>
      <c r="G716" s="67"/>
      <c r="H716" s="67"/>
      <c r="I716" s="70"/>
    </row>
    <row r="717" spans="2:9" s="66" customFormat="1">
      <c r="B717" s="65"/>
      <c r="D717" s="67"/>
      <c r="E717" s="209"/>
      <c r="F717" s="69"/>
      <c r="G717" s="67"/>
      <c r="H717" s="67"/>
      <c r="I717" s="70"/>
    </row>
    <row r="718" spans="2:9" s="66" customFormat="1">
      <c r="B718" s="65"/>
      <c r="D718" s="67"/>
      <c r="E718" s="209"/>
      <c r="F718" s="69"/>
      <c r="G718" s="67"/>
      <c r="H718" s="67"/>
      <c r="I718" s="70"/>
    </row>
    <row r="719" spans="2:9" s="66" customFormat="1">
      <c r="B719" s="65"/>
      <c r="D719" s="67"/>
      <c r="E719" s="209"/>
      <c r="F719" s="69"/>
      <c r="G719" s="67"/>
      <c r="H719" s="67"/>
      <c r="I719" s="70"/>
    </row>
  </sheetData>
  <mergeCells count="2">
    <mergeCell ref="B6:H6"/>
    <mergeCell ref="B8:F8"/>
  </mergeCells>
  <printOptions horizontalCentered="1"/>
  <pageMargins left="0.25" right="0.25" top="0.5" bottom="1" header="0.3" footer="0.5"/>
  <pageSetup scale="8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717"/>
  <sheetViews>
    <sheetView showGridLines="0" zoomScaleNormal="100" zoomScaleSheetLayoutView="145" workbookViewId="0">
      <selection activeCell="B23" sqref="B23"/>
    </sheetView>
  </sheetViews>
  <sheetFormatPr defaultRowHeight="13.9"/>
  <cols>
    <col min="1" max="1" width="1.140625" style="109" customWidth="1"/>
    <col min="2" max="2" width="7.5703125" style="110" customWidth="1"/>
    <col min="3" max="3" width="62.85546875" style="109" customWidth="1"/>
    <col min="4" max="4" width="8.7109375" style="111" customWidth="1"/>
    <col min="5" max="5" width="5.5703125" style="215" customWidth="1"/>
    <col min="6" max="6" width="9.5703125" style="113" customWidth="1"/>
    <col min="7" max="7" width="10.5703125" style="111" customWidth="1"/>
    <col min="8" max="8" width="11" style="111" customWidth="1"/>
    <col min="9" max="9" width="9.140625" style="114"/>
    <col min="10" max="256" width="9.140625" style="109"/>
    <col min="257" max="257" width="1.140625" style="109" customWidth="1"/>
    <col min="258" max="258" width="9.7109375" style="109" bestFit="1" customWidth="1"/>
    <col min="259" max="259" width="67.85546875" style="109" customWidth="1"/>
    <col min="260" max="260" width="10.7109375" style="109" customWidth="1"/>
    <col min="261" max="261" width="7.28515625" style="109" customWidth="1"/>
    <col min="262" max="262" width="10.7109375" style="109" customWidth="1"/>
    <col min="263" max="263" width="11.7109375" style="109" customWidth="1"/>
    <col min="264" max="264" width="11.85546875" style="109" customWidth="1"/>
    <col min="265" max="512" width="9.140625" style="109"/>
    <col min="513" max="513" width="1.140625" style="109" customWidth="1"/>
    <col min="514" max="514" width="9.7109375" style="109" bestFit="1" customWidth="1"/>
    <col min="515" max="515" width="67.85546875" style="109" customWidth="1"/>
    <col min="516" max="516" width="10.7109375" style="109" customWidth="1"/>
    <col min="517" max="517" width="7.28515625" style="109" customWidth="1"/>
    <col min="518" max="518" width="10.7109375" style="109" customWidth="1"/>
    <col min="519" max="519" width="11.7109375" style="109" customWidth="1"/>
    <col min="520" max="520" width="11.85546875" style="109" customWidth="1"/>
    <col min="521" max="768" width="9.140625" style="109"/>
    <col min="769" max="769" width="1.140625" style="109" customWidth="1"/>
    <col min="770" max="770" width="9.7109375" style="109" bestFit="1" customWidth="1"/>
    <col min="771" max="771" width="67.85546875" style="109" customWidth="1"/>
    <col min="772" max="772" width="10.7109375" style="109" customWidth="1"/>
    <col min="773" max="773" width="7.28515625" style="109" customWidth="1"/>
    <col min="774" max="774" width="10.7109375" style="109" customWidth="1"/>
    <col min="775" max="775" width="11.7109375" style="109" customWidth="1"/>
    <col min="776" max="776" width="11.85546875" style="109" customWidth="1"/>
    <col min="777" max="1024" width="9.140625" style="109"/>
    <col min="1025" max="1025" width="1.140625" style="109" customWidth="1"/>
    <col min="1026" max="1026" width="9.7109375" style="109" bestFit="1" customWidth="1"/>
    <col min="1027" max="1027" width="67.85546875" style="109" customWidth="1"/>
    <col min="1028" max="1028" width="10.7109375" style="109" customWidth="1"/>
    <col min="1029" max="1029" width="7.28515625" style="109" customWidth="1"/>
    <col min="1030" max="1030" width="10.7109375" style="109" customWidth="1"/>
    <col min="1031" max="1031" width="11.7109375" style="109" customWidth="1"/>
    <col min="1032" max="1032" width="11.85546875" style="109" customWidth="1"/>
    <col min="1033" max="1280" width="9.140625" style="109"/>
    <col min="1281" max="1281" width="1.140625" style="109" customWidth="1"/>
    <col min="1282" max="1282" width="9.7109375" style="109" bestFit="1" customWidth="1"/>
    <col min="1283" max="1283" width="67.85546875" style="109" customWidth="1"/>
    <col min="1284" max="1284" width="10.7109375" style="109" customWidth="1"/>
    <col min="1285" max="1285" width="7.28515625" style="109" customWidth="1"/>
    <col min="1286" max="1286" width="10.7109375" style="109" customWidth="1"/>
    <col min="1287" max="1287" width="11.7109375" style="109" customWidth="1"/>
    <col min="1288" max="1288" width="11.85546875" style="109" customWidth="1"/>
    <col min="1289" max="1536" width="9.140625" style="109"/>
    <col min="1537" max="1537" width="1.140625" style="109" customWidth="1"/>
    <col min="1538" max="1538" width="9.7109375" style="109" bestFit="1" customWidth="1"/>
    <col min="1539" max="1539" width="67.85546875" style="109" customWidth="1"/>
    <col min="1540" max="1540" width="10.7109375" style="109" customWidth="1"/>
    <col min="1541" max="1541" width="7.28515625" style="109" customWidth="1"/>
    <col min="1542" max="1542" width="10.7109375" style="109" customWidth="1"/>
    <col min="1543" max="1543" width="11.7109375" style="109" customWidth="1"/>
    <col min="1544" max="1544" width="11.85546875" style="109" customWidth="1"/>
    <col min="1545" max="1792" width="9.140625" style="109"/>
    <col min="1793" max="1793" width="1.140625" style="109" customWidth="1"/>
    <col min="1794" max="1794" width="9.7109375" style="109" bestFit="1" customWidth="1"/>
    <col min="1795" max="1795" width="67.85546875" style="109" customWidth="1"/>
    <col min="1796" max="1796" width="10.7109375" style="109" customWidth="1"/>
    <col min="1797" max="1797" width="7.28515625" style="109" customWidth="1"/>
    <col min="1798" max="1798" width="10.7109375" style="109" customWidth="1"/>
    <col min="1799" max="1799" width="11.7109375" style="109" customWidth="1"/>
    <col min="1800" max="1800" width="11.85546875" style="109" customWidth="1"/>
    <col min="1801" max="2048" width="9.140625" style="109"/>
    <col min="2049" max="2049" width="1.140625" style="109" customWidth="1"/>
    <col min="2050" max="2050" width="9.7109375" style="109" bestFit="1" customWidth="1"/>
    <col min="2051" max="2051" width="67.85546875" style="109" customWidth="1"/>
    <col min="2052" max="2052" width="10.7109375" style="109" customWidth="1"/>
    <col min="2053" max="2053" width="7.28515625" style="109" customWidth="1"/>
    <col min="2054" max="2054" width="10.7109375" style="109" customWidth="1"/>
    <col min="2055" max="2055" width="11.7109375" style="109" customWidth="1"/>
    <col min="2056" max="2056" width="11.85546875" style="109" customWidth="1"/>
    <col min="2057" max="2304" width="9.140625" style="109"/>
    <col min="2305" max="2305" width="1.140625" style="109" customWidth="1"/>
    <col min="2306" max="2306" width="9.7109375" style="109" bestFit="1" customWidth="1"/>
    <col min="2307" max="2307" width="67.85546875" style="109" customWidth="1"/>
    <col min="2308" max="2308" width="10.7109375" style="109" customWidth="1"/>
    <col min="2309" max="2309" width="7.28515625" style="109" customWidth="1"/>
    <col min="2310" max="2310" width="10.7109375" style="109" customWidth="1"/>
    <col min="2311" max="2311" width="11.7109375" style="109" customWidth="1"/>
    <col min="2312" max="2312" width="11.85546875" style="109" customWidth="1"/>
    <col min="2313" max="2560" width="9.140625" style="109"/>
    <col min="2561" max="2561" width="1.140625" style="109" customWidth="1"/>
    <col min="2562" max="2562" width="9.7109375" style="109" bestFit="1" customWidth="1"/>
    <col min="2563" max="2563" width="67.85546875" style="109" customWidth="1"/>
    <col min="2564" max="2564" width="10.7109375" style="109" customWidth="1"/>
    <col min="2565" max="2565" width="7.28515625" style="109" customWidth="1"/>
    <col min="2566" max="2566" width="10.7109375" style="109" customWidth="1"/>
    <col min="2567" max="2567" width="11.7109375" style="109" customWidth="1"/>
    <col min="2568" max="2568" width="11.85546875" style="109" customWidth="1"/>
    <col min="2569" max="2816" width="9.140625" style="109"/>
    <col min="2817" max="2817" width="1.140625" style="109" customWidth="1"/>
    <col min="2818" max="2818" width="9.7109375" style="109" bestFit="1" customWidth="1"/>
    <col min="2819" max="2819" width="67.85546875" style="109" customWidth="1"/>
    <col min="2820" max="2820" width="10.7109375" style="109" customWidth="1"/>
    <col min="2821" max="2821" width="7.28515625" style="109" customWidth="1"/>
    <col min="2822" max="2822" width="10.7109375" style="109" customWidth="1"/>
    <col min="2823" max="2823" width="11.7109375" style="109" customWidth="1"/>
    <col min="2824" max="2824" width="11.85546875" style="109" customWidth="1"/>
    <col min="2825" max="3072" width="9.140625" style="109"/>
    <col min="3073" max="3073" width="1.140625" style="109" customWidth="1"/>
    <col min="3074" max="3074" width="9.7109375" style="109" bestFit="1" customWidth="1"/>
    <col min="3075" max="3075" width="67.85546875" style="109" customWidth="1"/>
    <col min="3076" max="3076" width="10.7109375" style="109" customWidth="1"/>
    <col min="3077" max="3077" width="7.28515625" style="109" customWidth="1"/>
    <col min="3078" max="3078" width="10.7109375" style="109" customWidth="1"/>
    <col min="3079" max="3079" width="11.7109375" style="109" customWidth="1"/>
    <col min="3080" max="3080" width="11.85546875" style="109" customWidth="1"/>
    <col min="3081" max="3328" width="9.140625" style="109"/>
    <col min="3329" max="3329" width="1.140625" style="109" customWidth="1"/>
    <col min="3330" max="3330" width="9.7109375" style="109" bestFit="1" customWidth="1"/>
    <col min="3331" max="3331" width="67.85546875" style="109" customWidth="1"/>
    <col min="3332" max="3332" width="10.7109375" style="109" customWidth="1"/>
    <col min="3333" max="3333" width="7.28515625" style="109" customWidth="1"/>
    <col min="3334" max="3334" width="10.7109375" style="109" customWidth="1"/>
    <col min="3335" max="3335" width="11.7109375" style="109" customWidth="1"/>
    <col min="3336" max="3336" width="11.85546875" style="109" customWidth="1"/>
    <col min="3337" max="3584" width="9.140625" style="109"/>
    <col min="3585" max="3585" width="1.140625" style="109" customWidth="1"/>
    <col min="3586" max="3586" width="9.7109375" style="109" bestFit="1" customWidth="1"/>
    <col min="3587" max="3587" width="67.85546875" style="109" customWidth="1"/>
    <col min="3588" max="3588" width="10.7109375" style="109" customWidth="1"/>
    <col min="3589" max="3589" width="7.28515625" style="109" customWidth="1"/>
    <col min="3590" max="3590" width="10.7109375" style="109" customWidth="1"/>
    <col min="3591" max="3591" width="11.7109375" style="109" customWidth="1"/>
    <col min="3592" max="3592" width="11.85546875" style="109" customWidth="1"/>
    <col min="3593" max="3840" width="9.140625" style="109"/>
    <col min="3841" max="3841" width="1.140625" style="109" customWidth="1"/>
    <col min="3842" max="3842" width="9.7109375" style="109" bestFit="1" customWidth="1"/>
    <col min="3843" max="3843" width="67.85546875" style="109" customWidth="1"/>
    <col min="3844" max="3844" width="10.7109375" style="109" customWidth="1"/>
    <col min="3845" max="3845" width="7.28515625" style="109" customWidth="1"/>
    <col min="3846" max="3846" width="10.7109375" style="109" customWidth="1"/>
    <col min="3847" max="3847" width="11.7109375" style="109" customWidth="1"/>
    <col min="3848" max="3848" width="11.85546875" style="109" customWidth="1"/>
    <col min="3849" max="4096" width="9.140625" style="109"/>
    <col min="4097" max="4097" width="1.140625" style="109" customWidth="1"/>
    <col min="4098" max="4098" width="9.7109375" style="109" bestFit="1" customWidth="1"/>
    <col min="4099" max="4099" width="67.85546875" style="109" customWidth="1"/>
    <col min="4100" max="4100" width="10.7109375" style="109" customWidth="1"/>
    <col min="4101" max="4101" width="7.28515625" style="109" customWidth="1"/>
    <col min="4102" max="4102" width="10.7109375" style="109" customWidth="1"/>
    <col min="4103" max="4103" width="11.7109375" style="109" customWidth="1"/>
    <col min="4104" max="4104" width="11.85546875" style="109" customWidth="1"/>
    <col min="4105" max="4352" width="9.140625" style="109"/>
    <col min="4353" max="4353" width="1.140625" style="109" customWidth="1"/>
    <col min="4354" max="4354" width="9.7109375" style="109" bestFit="1" customWidth="1"/>
    <col min="4355" max="4355" width="67.85546875" style="109" customWidth="1"/>
    <col min="4356" max="4356" width="10.7109375" style="109" customWidth="1"/>
    <col min="4357" max="4357" width="7.28515625" style="109" customWidth="1"/>
    <col min="4358" max="4358" width="10.7109375" style="109" customWidth="1"/>
    <col min="4359" max="4359" width="11.7109375" style="109" customWidth="1"/>
    <col min="4360" max="4360" width="11.85546875" style="109" customWidth="1"/>
    <col min="4361" max="4608" width="9.140625" style="109"/>
    <col min="4609" max="4609" width="1.140625" style="109" customWidth="1"/>
    <col min="4610" max="4610" width="9.7109375" style="109" bestFit="1" customWidth="1"/>
    <col min="4611" max="4611" width="67.85546875" style="109" customWidth="1"/>
    <col min="4612" max="4612" width="10.7109375" style="109" customWidth="1"/>
    <col min="4613" max="4613" width="7.28515625" style="109" customWidth="1"/>
    <col min="4614" max="4614" width="10.7109375" style="109" customWidth="1"/>
    <col min="4615" max="4615" width="11.7109375" style="109" customWidth="1"/>
    <col min="4616" max="4616" width="11.85546875" style="109" customWidth="1"/>
    <col min="4617" max="4864" width="9.140625" style="109"/>
    <col min="4865" max="4865" width="1.140625" style="109" customWidth="1"/>
    <col min="4866" max="4866" width="9.7109375" style="109" bestFit="1" customWidth="1"/>
    <col min="4867" max="4867" width="67.85546875" style="109" customWidth="1"/>
    <col min="4868" max="4868" width="10.7109375" style="109" customWidth="1"/>
    <col min="4869" max="4869" width="7.28515625" style="109" customWidth="1"/>
    <col min="4870" max="4870" width="10.7109375" style="109" customWidth="1"/>
    <col min="4871" max="4871" width="11.7109375" style="109" customWidth="1"/>
    <col min="4872" max="4872" width="11.85546875" style="109" customWidth="1"/>
    <col min="4873" max="5120" width="9.140625" style="109"/>
    <col min="5121" max="5121" width="1.140625" style="109" customWidth="1"/>
    <col min="5122" max="5122" width="9.7109375" style="109" bestFit="1" customWidth="1"/>
    <col min="5123" max="5123" width="67.85546875" style="109" customWidth="1"/>
    <col min="5124" max="5124" width="10.7109375" style="109" customWidth="1"/>
    <col min="5125" max="5125" width="7.28515625" style="109" customWidth="1"/>
    <col min="5126" max="5126" width="10.7109375" style="109" customWidth="1"/>
    <col min="5127" max="5127" width="11.7109375" style="109" customWidth="1"/>
    <col min="5128" max="5128" width="11.85546875" style="109" customWidth="1"/>
    <col min="5129" max="5376" width="9.140625" style="109"/>
    <col min="5377" max="5377" width="1.140625" style="109" customWidth="1"/>
    <col min="5378" max="5378" width="9.7109375" style="109" bestFit="1" customWidth="1"/>
    <col min="5379" max="5379" width="67.85546875" style="109" customWidth="1"/>
    <col min="5380" max="5380" width="10.7109375" style="109" customWidth="1"/>
    <col min="5381" max="5381" width="7.28515625" style="109" customWidth="1"/>
    <col min="5382" max="5382" width="10.7109375" style="109" customWidth="1"/>
    <col min="5383" max="5383" width="11.7109375" style="109" customWidth="1"/>
    <col min="5384" max="5384" width="11.85546875" style="109" customWidth="1"/>
    <col min="5385" max="5632" width="9.140625" style="109"/>
    <col min="5633" max="5633" width="1.140625" style="109" customWidth="1"/>
    <col min="5634" max="5634" width="9.7109375" style="109" bestFit="1" customWidth="1"/>
    <col min="5635" max="5635" width="67.85546875" style="109" customWidth="1"/>
    <col min="5636" max="5636" width="10.7109375" style="109" customWidth="1"/>
    <col min="5637" max="5637" width="7.28515625" style="109" customWidth="1"/>
    <col min="5638" max="5638" width="10.7109375" style="109" customWidth="1"/>
    <col min="5639" max="5639" width="11.7109375" style="109" customWidth="1"/>
    <col min="5640" max="5640" width="11.85546875" style="109" customWidth="1"/>
    <col min="5641" max="5888" width="9.140625" style="109"/>
    <col min="5889" max="5889" width="1.140625" style="109" customWidth="1"/>
    <col min="5890" max="5890" width="9.7109375" style="109" bestFit="1" customWidth="1"/>
    <col min="5891" max="5891" width="67.85546875" style="109" customWidth="1"/>
    <col min="5892" max="5892" width="10.7109375" style="109" customWidth="1"/>
    <col min="5893" max="5893" width="7.28515625" style="109" customWidth="1"/>
    <col min="5894" max="5894" width="10.7109375" style="109" customWidth="1"/>
    <col min="5895" max="5895" width="11.7109375" style="109" customWidth="1"/>
    <col min="5896" max="5896" width="11.85546875" style="109" customWidth="1"/>
    <col min="5897" max="6144" width="9.140625" style="109"/>
    <col min="6145" max="6145" width="1.140625" style="109" customWidth="1"/>
    <col min="6146" max="6146" width="9.7109375" style="109" bestFit="1" customWidth="1"/>
    <col min="6147" max="6147" width="67.85546875" style="109" customWidth="1"/>
    <col min="6148" max="6148" width="10.7109375" style="109" customWidth="1"/>
    <col min="6149" max="6149" width="7.28515625" style="109" customWidth="1"/>
    <col min="6150" max="6150" width="10.7109375" style="109" customWidth="1"/>
    <col min="6151" max="6151" width="11.7109375" style="109" customWidth="1"/>
    <col min="6152" max="6152" width="11.85546875" style="109" customWidth="1"/>
    <col min="6153" max="6400" width="9.140625" style="109"/>
    <col min="6401" max="6401" width="1.140625" style="109" customWidth="1"/>
    <col min="6402" max="6402" width="9.7109375" style="109" bestFit="1" customWidth="1"/>
    <col min="6403" max="6403" width="67.85546875" style="109" customWidth="1"/>
    <col min="6404" max="6404" width="10.7109375" style="109" customWidth="1"/>
    <col min="6405" max="6405" width="7.28515625" style="109" customWidth="1"/>
    <col min="6406" max="6406" width="10.7109375" style="109" customWidth="1"/>
    <col min="6407" max="6407" width="11.7109375" style="109" customWidth="1"/>
    <col min="6408" max="6408" width="11.85546875" style="109" customWidth="1"/>
    <col min="6409" max="6656" width="9.140625" style="109"/>
    <col min="6657" max="6657" width="1.140625" style="109" customWidth="1"/>
    <col min="6658" max="6658" width="9.7109375" style="109" bestFit="1" customWidth="1"/>
    <col min="6659" max="6659" width="67.85546875" style="109" customWidth="1"/>
    <col min="6660" max="6660" width="10.7109375" style="109" customWidth="1"/>
    <col min="6661" max="6661" width="7.28515625" style="109" customWidth="1"/>
    <col min="6662" max="6662" width="10.7109375" style="109" customWidth="1"/>
    <col min="6663" max="6663" width="11.7109375" style="109" customWidth="1"/>
    <col min="6664" max="6664" width="11.85546875" style="109" customWidth="1"/>
    <col min="6665" max="6912" width="9.140625" style="109"/>
    <col min="6913" max="6913" width="1.140625" style="109" customWidth="1"/>
    <col min="6914" max="6914" width="9.7109375" style="109" bestFit="1" customWidth="1"/>
    <col min="6915" max="6915" width="67.85546875" style="109" customWidth="1"/>
    <col min="6916" max="6916" width="10.7109375" style="109" customWidth="1"/>
    <col min="6917" max="6917" width="7.28515625" style="109" customWidth="1"/>
    <col min="6918" max="6918" width="10.7109375" style="109" customWidth="1"/>
    <col min="6919" max="6919" width="11.7109375" style="109" customWidth="1"/>
    <col min="6920" max="6920" width="11.85546875" style="109" customWidth="1"/>
    <col min="6921" max="7168" width="9.140625" style="109"/>
    <col min="7169" max="7169" width="1.140625" style="109" customWidth="1"/>
    <col min="7170" max="7170" width="9.7109375" style="109" bestFit="1" customWidth="1"/>
    <col min="7171" max="7171" width="67.85546875" style="109" customWidth="1"/>
    <col min="7172" max="7172" width="10.7109375" style="109" customWidth="1"/>
    <col min="7173" max="7173" width="7.28515625" style="109" customWidth="1"/>
    <col min="7174" max="7174" width="10.7109375" style="109" customWidth="1"/>
    <col min="7175" max="7175" width="11.7109375" style="109" customWidth="1"/>
    <col min="7176" max="7176" width="11.85546875" style="109" customWidth="1"/>
    <col min="7177" max="7424" width="9.140625" style="109"/>
    <col min="7425" max="7425" width="1.140625" style="109" customWidth="1"/>
    <col min="7426" max="7426" width="9.7109375" style="109" bestFit="1" customWidth="1"/>
    <col min="7427" max="7427" width="67.85546875" style="109" customWidth="1"/>
    <col min="7428" max="7428" width="10.7109375" style="109" customWidth="1"/>
    <col min="7429" max="7429" width="7.28515625" style="109" customWidth="1"/>
    <col min="7430" max="7430" width="10.7109375" style="109" customWidth="1"/>
    <col min="7431" max="7431" width="11.7109375" style="109" customWidth="1"/>
    <col min="7432" max="7432" width="11.85546875" style="109" customWidth="1"/>
    <col min="7433" max="7680" width="9.140625" style="109"/>
    <col min="7681" max="7681" width="1.140625" style="109" customWidth="1"/>
    <col min="7682" max="7682" width="9.7109375" style="109" bestFit="1" customWidth="1"/>
    <col min="7683" max="7683" width="67.85546875" style="109" customWidth="1"/>
    <col min="7684" max="7684" width="10.7109375" style="109" customWidth="1"/>
    <col min="7685" max="7685" width="7.28515625" style="109" customWidth="1"/>
    <col min="7686" max="7686" width="10.7109375" style="109" customWidth="1"/>
    <col min="7687" max="7687" width="11.7109375" style="109" customWidth="1"/>
    <col min="7688" max="7688" width="11.85546875" style="109" customWidth="1"/>
    <col min="7689" max="7936" width="9.140625" style="109"/>
    <col min="7937" max="7937" width="1.140625" style="109" customWidth="1"/>
    <col min="7938" max="7938" width="9.7109375" style="109" bestFit="1" customWidth="1"/>
    <col min="7939" max="7939" width="67.85546875" style="109" customWidth="1"/>
    <col min="7940" max="7940" width="10.7109375" style="109" customWidth="1"/>
    <col min="7941" max="7941" width="7.28515625" style="109" customWidth="1"/>
    <col min="7942" max="7942" width="10.7109375" style="109" customWidth="1"/>
    <col min="7943" max="7943" width="11.7109375" style="109" customWidth="1"/>
    <col min="7944" max="7944" width="11.85546875" style="109" customWidth="1"/>
    <col min="7945" max="8192" width="9.140625" style="109"/>
    <col min="8193" max="8193" width="1.140625" style="109" customWidth="1"/>
    <col min="8194" max="8194" width="9.7109375" style="109" bestFit="1" customWidth="1"/>
    <col min="8195" max="8195" width="67.85546875" style="109" customWidth="1"/>
    <col min="8196" max="8196" width="10.7109375" style="109" customWidth="1"/>
    <col min="8197" max="8197" width="7.28515625" style="109" customWidth="1"/>
    <col min="8198" max="8198" width="10.7109375" style="109" customWidth="1"/>
    <col min="8199" max="8199" width="11.7109375" style="109" customWidth="1"/>
    <col min="8200" max="8200" width="11.85546875" style="109" customWidth="1"/>
    <col min="8201" max="8448" width="9.140625" style="109"/>
    <col min="8449" max="8449" width="1.140625" style="109" customWidth="1"/>
    <col min="8450" max="8450" width="9.7109375" style="109" bestFit="1" customWidth="1"/>
    <col min="8451" max="8451" width="67.85546875" style="109" customWidth="1"/>
    <col min="8452" max="8452" width="10.7109375" style="109" customWidth="1"/>
    <col min="8453" max="8453" width="7.28515625" style="109" customWidth="1"/>
    <col min="8454" max="8454" width="10.7109375" style="109" customWidth="1"/>
    <col min="8455" max="8455" width="11.7109375" style="109" customWidth="1"/>
    <col min="8456" max="8456" width="11.85546875" style="109" customWidth="1"/>
    <col min="8457" max="8704" width="9.140625" style="109"/>
    <col min="8705" max="8705" width="1.140625" style="109" customWidth="1"/>
    <col min="8706" max="8706" width="9.7109375" style="109" bestFit="1" customWidth="1"/>
    <col min="8707" max="8707" width="67.85546875" style="109" customWidth="1"/>
    <col min="8708" max="8708" width="10.7109375" style="109" customWidth="1"/>
    <col min="8709" max="8709" width="7.28515625" style="109" customWidth="1"/>
    <col min="8710" max="8710" width="10.7109375" style="109" customWidth="1"/>
    <col min="8711" max="8711" width="11.7109375" style="109" customWidth="1"/>
    <col min="8712" max="8712" width="11.85546875" style="109" customWidth="1"/>
    <col min="8713" max="8960" width="9.140625" style="109"/>
    <col min="8961" max="8961" width="1.140625" style="109" customWidth="1"/>
    <col min="8962" max="8962" width="9.7109375" style="109" bestFit="1" customWidth="1"/>
    <col min="8963" max="8963" width="67.85546875" style="109" customWidth="1"/>
    <col min="8964" max="8964" width="10.7109375" style="109" customWidth="1"/>
    <col min="8965" max="8965" width="7.28515625" style="109" customWidth="1"/>
    <col min="8966" max="8966" width="10.7109375" style="109" customWidth="1"/>
    <col min="8967" max="8967" width="11.7109375" style="109" customWidth="1"/>
    <col min="8968" max="8968" width="11.85546875" style="109" customWidth="1"/>
    <col min="8969" max="9216" width="9.140625" style="109"/>
    <col min="9217" max="9217" width="1.140625" style="109" customWidth="1"/>
    <col min="9218" max="9218" width="9.7109375" style="109" bestFit="1" customWidth="1"/>
    <col min="9219" max="9219" width="67.85546875" style="109" customWidth="1"/>
    <col min="9220" max="9220" width="10.7109375" style="109" customWidth="1"/>
    <col min="9221" max="9221" width="7.28515625" style="109" customWidth="1"/>
    <col min="9222" max="9222" width="10.7109375" style="109" customWidth="1"/>
    <col min="9223" max="9223" width="11.7109375" style="109" customWidth="1"/>
    <col min="9224" max="9224" width="11.85546875" style="109" customWidth="1"/>
    <col min="9225" max="9472" width="9.140625" style="109"/>
    <col min="9473" max="9473" width="1.140625" style="109" customWidth="1"/>
    <col min="9474" max="9474" width="9.7109375" style="109" bestFit="1" customWidth="1"/>
    <col min="9475" max="9475" width="67.85546875" style="109" customWidth="1"/>
    <col min="9476" max="9476" width="10.7109375" style="109" customWidth="1"/>
    <col min="9477" max="9477" width="7.28515625" style="109" customWidth="1"/>
    <col min="9478" max="9478" width="10.7109375" style="109" customWidth="1"/>
    <col min="9479" max="9479" width="11.7109375" style="109" customWidth="1"/>
    <col min="9480" max="9480" width="11.85546875" style="109" customWidth="1"/>
    <col min="9481" max="9728" width="9.140625" style="109"/>
    <col min="9729" max="9729" width="1.140625" style="109" customWidth="1"/>
    <col min="9730" max="9730" width="9.7109375" style="109" bestFit="1" customWidth="1"/>
    <col min="9731" max="9731" width="67.85546875" style="109" customWidth="1"/>
    <col min="9732" max="9732" width="10.7109375" style="109" customWidth="1"/>
    <col min="9733" max="9733" width="7.28515625" style="109" customWidth="1"/>
    <col min="9734" max="9734" width="10.7109375" style="109" customWidth="1"/>
    <col min="9735" max="9735" width="11.7109375" style="109" customWidth="1"/>
    <col min="9736" max="9736" width="11.85546875" style="109" customWidth="1"/>
    <col min="9737" max="9984" width="9.140625" style="109"/>
    <col min="9985" max="9985" width="1.140625" style="109" customWidth="1"/>
    <col min="9986" max="9986" width="9.7109375" style="109" bestFit="1" customWidth="1"/>
    <col min="9987" max="9987" width="67.85546875" style="109" customWidth="1"/>
    <col min="9988" max="9988" width="10.7109375" style="109" customWidth="1"/>
    <col min="9989" max="9989" width="7.28515625" style="109" customWidth="1"/>
    <col min="9990" max="9990" width="10.7109375" style="109" customWidth="1"/>
    <col min="9991" max="9991" width="11.7109375" style="109" customWidth="1"/>
    <col min="9992" max="9992" width="11.85546875" style="109" customWidth="1"/>
    <col min="9993" max="10240" width="9.140625" style="109"/>
    <col min="10241" max="10241" width="1.140625" style="109" customWidth="1"/>
    <col min="10242" max="10242" width="9.7109375" style="109" bestFit="1" customWidth="1"/>
    <col min="10243" max="10243" width="67.85546875" style="109" customWidth="1"/>
    <col min="10244" max="10244" width="10.7109375" style="109" customWidth="1"/>
    <col min="10245" max="10245" width="7.28515625" style="109" customWidth="1"/>
    <col min="10246" max="10246" width="10.7109375" style="109" customWidth="1"/>
    <col min="10247" max="10247" width="11.7109375" style="109" customWidth="1"/>
    <col min="10248" max="10248" width="11.85546875" style="109" customWidth="1"/>
    <col min="10249" max="10496" width="9.140625" style="109"/>
    <col min="10497" max="10497" width="1.140625" style="109" customWidth="1"/>
    <col min="10498" max="10498" width="9.7109375" style="109" bestFit="1" customWidth="1"/>
    <col min="10499" max="10499" width="67.85546875" style="109" customWidth="1"/>
    <col min="10500" max="10500" width="10.7109375" style="109" customWidth="1"/>
    <col min="10501" max="10501" width="7.28515625" style="109" customWidth="1"/>
    <col min="10502" max="10502" width="10.7109375" style="109" customWidth="1"/>
    <col min="10503" max="10503" width="11.7109375" style="109" customWidth="1"/>
    <col min="10504" max="10504" width="11.85546875" style="109" customWidth="1"/>
    <col min="10505" max="10752" width="9.140625" style="109"/>
    <col min="10753" max="10753" width="1.140625" style="109" customWidth="1"/>
    <col min="10754" max="10754" width="9.7109375" style="109" bestFit="1" customWidth="1"/>
    <col min="10755" max="10755" width="67.85546875" style="109" customWidth="1"/>
    <col min="10756" max="10756" width="10.7109375" style="109" customWidth="1"/>
    <col min="10757" max="10757" width="7.28515625" style="109" customWidth="1"/>
    <col min="10758" max="10758" width="10.7109375" style="109" customWidth="1"/>
    <col min="10759" max="10759" width="11.7109375" style="109" customWidth="1"/>
    <col min="10760" max="10760" width="11.85546875" style="109" customWidth="1"/>
    <col min="10761" max="11008" width="9.140625" style="109"/>
    <col min="11009" max="11009" width="1.140625" style="109" customWidth="1"/>
    <col min="11010" max="11010" width="9.7109375" style="109" bestFit="1" customWidth="1"/>
    <col min="11011" max="11011" width="67.85546875" style="109" customWidth="1"/>
    <col min="11012" max="11012" width="10.7109375" style="109" customWidth="1"/>
    <col min="11013" max="11013" width="7.28515625" style="109" customWidth="1"/>
    <col min="11014" max="11014" width="10.7109375" style="109" customWidth="1"/>
    <col min="11015" max="11015" width="11.7109375" style="109" customWidth="1"/>
    <col min="11016" max="11016" width="11.85546875" style="109" customWidth="1"/>
    <col min="11017" max="11264" width="9.140625" style="109"/>
    <col min="11265" max="11265" width="1.140625" style="109" customWidth="1"/>
    <col min="11266" max="11266" width="9.7109375" style="109" bestFit="1" customWidth="1"/>
    <col min="11267" max="11267" width="67.85546875" style="109" customWidth="1"/>
    <col min="11268" max="11268" width="10.7109375" style="109" customWidth="1"/>
    <col min="11269" max="11269" width="7.28515625" style="109" customWidth="1"/>
    <col min="11270" max="11270" width="10.7109375" style="109" customWidth="1"/>
    <col min="11271" max="11271" width="11.7109375" style="109" customWidth="1"/>
    <col min="11272" max="11272" width="11.85546875" style="109" customWidth="1"/>
    <col min="11273" max="11520" width="9.140625" style="109"/>
    <col min="11521" max="11521" width="1.140625" style="109" customWidth="1"/>
    <col min="11522" max="11522" width="9.7109375" style="109" bestFit="1" customWidth="1"/>
    <col min="11523" max="11523" width="67.85546875" style="109" customWidth="1"/>
    <col min="11524" max="11524" width="10.7109375" style="109" customWidth="1"/>
    <col min="11525" max="11525" width="7.28515625" style="109" customWidth="1"/>
    <col min="11526" max="11526" width="10.7109375" style="109" customWidth="1"/>
    <col min="11527" max="11527" width="11.7109375" style="109" customWidth="1"/>
    <col min="11528" max="11528" width="11.85546875" style="109" customWidth="1"/>
    <col min="11529" max="11776" width="9.140625" style="109"/>
    <col min="11777" max="11777" width="1.140625" style="109" customWidth="1"/>
    <col min="11778" max="11778" width="9.7109375" style="109" bestFit="1" customWidth="1"/>
    <col min="11779" max="11779" width="67.85546875" style="109" customWidth="1"/>
    <col min="11780" max="11780" width="10.7109375" style="109" customWidth="1"/>
    <col min="11781" max="11781" width="7.28515625" style="109" customWidth="1"/>
    <col min="11782" max="11782" width="10.7109375" style="109" customWidth="1"/>
    <col min="11783" max="11783" width="11.7109375" style="109" customWidth="1"/>
    <col min="11784" max="11784" width="11.85546875" style="109" customWidth="1"/>
    <col min="11785" max="12032" width="9.140625" style="109"/>
    <col min="12033" max="12033" width="1.140625" style="109" customWidth="1"/>
    <col min="12034" max="12034" width="9.7109375" style="109" bestFit="1" customWidth="1"/>
    <col min="12035" max="12035" width="67.85546875" style="109" customWidth="1"/>
    <col min="12036" max="12036" width="10.7109375" style="109" customWidth="1"/>
    <col min="12037" max="12037" width="7.28515625" style="109" customWidth="1"/>
    <col min="12038" max="12038" width="10.7109375" style="109" customWidth="1"/>
    <col min="12039" max="12039" width="11.7109375" style="109" customWidth="1"/>
    <col min="12040" max="12040" width="11.85546875" style="109" customWidth="1"/>
    <col min="12041" max="12288" width="9.140625" style="109"/>
    <col min="12289" max="12289" width="1.140625" style="109" customWidth="1"/>
    <col min="12290" max="12290" width="9.7109375" style="109" bestFit="1" customWidth="1"/>
    <col min="12291" max="12291" width="67.85546875" style="109" customWidth="1"/>
    <col min="12292" max="12292" width="10.7109375" style="109" customWidth="1"/>
    <col min="12293" max="12293" width="7.28515625" style="109" customWidth="1"/>
    <col min="12294" max="12294" width="10.7109375" style="109" customWidth="1"/>
    <col min="12295" max="12295" width="11.7109375" style="109" customWidth="1"/>
    <col min="12296" max="12296" width="11.85546875" style="109" customWidth="1"/>
    <col min="12297" max="12544" width="9.140625" style="109"/>
    <col min="12545" max="12545" width="1.140625" style="109" customWidth="1"/>
    <col min="12546" max="12546" width="9.7109375" style="109" bestFit="1" customWidth="1"/>
    <col min="12547" max="12547" width="67.85546875" style="109" customWidth="1"/>
    <col min="12548" max="12548" width="10.7109375" style="109" customWidth="1"/>
    <col min="12549" max="12549" width="7.28515625" style="109" customWidth="1"/>
    <col min="12550" max="12550" width="10.7109375" style="109" customWidth="1"/>
    <col min="12551" max="12551" width="11.7109375" style="109" customWidth="1"/>
    <col min="12552" max="12552" width="11.85546875" style="109" customWidth="1"/>
    <col min="12553" max="12800" width="9.140625" style="109"/>
    <col min="12801" max="12801" width="1.140625" style="109" customWidth="1"/>
    <col min="12802" max="12802" width="9.7109375" style="109" bestFit="1" customWidth="1"/>
    <col min="12803" max="12803" width="67.85546875" style="109" customWidth="1"/>
    <col min="12804" max="12804" width="10.7109375" style="109" customWidth="1"/>
    <col min="12805" max="12805" width="7.28515625" style="109" customWidth="1"/>
    <col min="12806" max="12806" width="10.7109375" style="109" customWidth="1"/>
    <col min="12807" max="12807" width="11.7109375" style="109" customWidth="1"/>
    <col min="12808" max="12808" width="11.85546875" style="109" customWidth="1"/>
    <col min="12809" max="13056" width="9.140625" style="109"/>
    <col min="13057" max="13057" width="1.140625" style="109" customWidth="1"/>
    <col min="13058" max="13058" width="9.7109375" style="109" bestFit="1" customWidth="1"/>
    <col min="13059" max="13059" width="67.85546875" style="109" customWidth="1"/>
    <col min="13060" max="13060" width="10.7109375" style="109" customWidth="1"/>
    <col min="13061" max="13061" width="7.28515625" style="109" customWidth="1"/>
    <col min="13062" max="13062" width="10.7109375" style="109" customWidth="1"/>
    <col min="13063" max="13063" width="11.7109375" style="109" customWidth="1"/>
    <col min="13064" max="13064" width="11.85546875" style="109" customWidth="1"/>
    <col min="13065" max="13312" width="9.140625" style="109"/>
    <col min="13313" max="13313" width="1.140625" style="109" customWidth="1"/>
    <col min="13314" max="13314" width="9.7109375" style="109" bestFit="1" customWidth="1"/>
    <col min="13315" max="13315" width="67.85546875" style="109" customWidth="1"/>
    <col min="13316" max="13316" width="10.7109375" style="109" customWidth="1"/>
    <col min="13317" max="13317" width="7.28515625" style="109" customWidth="1"/>
    <col min="13318" max="13318" width="10.7109375" style="109" customWidth="1"/>
    <col min="13319" max="13319" width="11.7109375" style="109" customWidth="1"/>
    <col min="13320" max="13320" width="11.85546875" style="109" customWidth="1"/>
    <col min="13321" max="13568" width="9.140625" style="109"/>
    <col min="13569" max="13569" width="1.140625" style="109" customWidth="1"/>
    <col min="13570" max="13570" width="9.7109375" style="109" bestFit="1" customWidth="1"/>
    <col min="13571" max="13571" width="67.85546875" style="109" customWidth="1"/>
    <col min="13572" max="13572" width="10.7109375" style="109" customWidth="1"/>
    <col min="13573" max="13573" width="7.28515625" style="109" customWidth="1"/>
    <col min="13574" max="13574" width="10.7109375" style="109" customWidth="1"/>
    <col min="13575" max="13575" width="11.7109375" style="109" customWidth="1"/>
    <col min="13576" max="13576" width="11.85546875" style="109" customWidth="1"/>
    <col min="13577" max="13824" width="9.140625" style="109"/>
    <col min="13825" max="13825" width="1.140625" style="109" customWidth="1"/>
    <col min="13826" max="13826" width="9.7109375" style="109" bestFit="1" customWidth="1"/>
    <col min="13827" max="13827" width="67.85546875" style="109" customWidth="1"/>
    <col min="13828" max="13828" width="10.7109375" style="109" customWidth="1"/>
    <col min="13829" max="13829" width="7.28515625" style="109" customWidth="1"/>
    <col min="13830" max="13830" width="10.7109375" style="109" customWidth="1"/>
    <col min="13831" max="13831" width="11.7109375" style="109" customWidth="1"/>
    <col min="13832" max="13832" width="11.85546875" style="109" customWidth="1"/>
    <col min="13833" max="14080" width="9.140625" style="109"/>
    <col min="14081" max="14081" width="1.140625" style="109" customWidth="1"/>
    <col min="14082" max="14082" width="9.7109375" style="109" bestFit="1" customWidth="1"/>
    <col min="14083" max="14083" width="67.85546875" style="109" customWidth="1"/>
    <col min="14084" max="14084" width="10.7109375" style="109" customWidth="1"/>
    <col min="14085" max="14085" width="7.28515625" style="109" customWidth="1"/>
    <col min="14086" max="14086" width="10.7109375" style="109" customWidth="1"/>
    <col min="14087" max="14087" width="11.7109375" style="109" customWidth="1"/>
    <col min="14088" max="14088" width="11.85546875" style="109" customWidth="1"/>
    <col min="14089" max="14336" width="9.140625" style="109"/>
    <col min="14337" max="14337" width="1.140625" style="109" customWidth="1"/>
    <col min="14338" max="14338" width="9.7109375" style="109" bestFit="1" customWidth="1"/>
    <col min="14339" max="14339" width="67.85546875" style="109" customWidth="1"/>
    <col min="14340" max="14340" width="10.7109375" style="109" customWidth="1"/>
    <col min="14341" max="14341" width="7.28515625" style="109" customWidth="1"/>
    <col min="14342" max="14342" width="10.7109375" style="109" customWidth="1"/>
    <col min="14343" max="14343" width="11.7109375" style="109" customWidth="1"/>
    <col min="14344" max="14344" width="11.85546875" style="109" customWidth="1"/>
    <col min="14345" max="14592" width="9.140625" style="109"/>
    <col min="14593" max="14593" width="1.140625" style="109" customWidth="1"/>
    <col min="14594" max="14594" width="9.7109375" style="109" bestFit="1" customWidth="1"/>
    <col min="14595" max="14595" width="67.85546875" style="109" customWidth="1"/>
    <col min="14596" max="14596" width="10.7109375" style="109" customWidth="1"/>
    <col min="14597" max="14597" width="7.28515625" style="109" customWidth="1"/>
    <col min="14598" max="14598" width="10.7109375" style="109" customWidth="1"/>
    <col min="14599" max="14599" width="11.7109375" style="109" customWidth="1"/>
    <col min="14600" max="14600" width="11.85546875" style="109" customWidth="1"/>
    <col min="14601" max="14848" width="9.140625" style="109"/>
    <col min="14849" max="14849" width="1.140625" style="109" customWidth="1"/>
    <col min="14850" max="14850" width="9.7109375" style="109" bestFit="1" customWidth="1"/>
    <col min="14851" max="14851" width="67.85546875" style="109" customWidth="1"/>
    <col min="14852" max="14852" width="10.7109375" style="109" customWidth="1"/>
    <col min="14853" max="14853" width="7.28515625" style="109" customWidth="1"/>
    <col min="14854" max="14854" width="10.7109375" style="109" customWidth="1"/>
    <col min="14855" max="14855" width="11.7109375" style="109" customWidth="1"/>
    <col min="14856" max="14856" width="11.85546875" style="109" customWidth="1"/>
    <col min="14857" max="15104" width="9.140625" style="109"/>
    <col min="15105" max="15105" width="1.140625" style="109" customWidth="1"/>
    <col min="15106" max="15106" width="9.7109375" style="109" bestFit="1" customWidth="1"/>
    <col min="15107" max="15107" width="67.85546875" style="109" customWidth="1"/>
    <col min="15108" max="15108" width="10.7109375" style="109" customWidth="1"/>
    <col min="15109" max="15109" width="7.28515625" style="109" customWidth="1"/>
    <col min="15110" max="15110" width="10.7109375" style="109" customWidth="1"/>
    <col min="15111" max="15111" width="11.7109375" style="109" customWidth="1"/>
    <col min="15112" max="15112" width="11.85546875" style="109" customWidth="1"/>
    <col min="15113" max="15360" width="9.140625" style="109"/>
    <col min="15361" max="15361" width="1.140625" style="109" customWidth="1"/>
    <col min="15362" max="15362" width="9.7109375" style="109" bestFit="1" customWidth="1"/>
    <col min="15363" max="15363" width="67.85546875" style="109" customWidth="1"/>
    <col min="15364" max="15364" width="10.7109375" style="109" customWidth="1"/>
    <col min="15365" max="15365" width="7.28515625" style="109" customWidth="1"/>
    <col min="15366" max="15366" width="10.7109375" style="109" customWidth="1"/>
    <col min="15367" max="15367" width="11.7109375" style="109" customWidth="1"/>
    <col min="15368" max="15368" width="11.85546875" style="109" customWidth="1"/>
    <col min="15369" max="15616" width="9.140625" style="109"/>
    <col min="15617" max="15617" width="1.140625" style="109" customWidth="1"/>
    <col min="15618" max="15618" width="9.7109375" style="109" bestFit="1" customWidth="1"/>
    <col min="15619" max="15619" width="67.85546875" style="109" customWidth="1"/>
    <col min="15620" max="15620" width="10.7109375" style="109" customWidth="1"/>
    <col min="15621" max="15621" width="7.28515625" style="109" customWidth="1"/>
    <col min="15622" max="15622" width="10.7109375" style="109" customWidth="1"/>
    <col min="15623" max="15623" width="11.7109375" style="109" customWidth="1"/>
    <col min="15624" max="15624" width="11.85546875" style="109" customWidth="1"/>
    <col min="15625" max="15872" width="9.140625" style="109"/>
    <col min="15873" max="15873" width="1.140625" style="109" customWidth="1"/>
    <col min="15874" max="15874" width="9.7109375" style="109" bestFit="1" customWidth="1"/>
    <col min="15875" max="15875" width="67.85546875" style="109" customWidth="1"/>
    <col min="15876" max="15876" width="10.7109375" style="109" customWidth="1"/>
    <col min="15877" max="15877" width="7.28515625" style="109" customWidth="1"/>
    <col min="15878" max="15878" width="10.7109375" style="109" customWidth="1"/>
    <col min="15879" max="15879" width="11.7109375" style="109" customWidth="1"/>
    <col min="15880" max="15880" width="11.85546875" style="109" customWidth="1"/>
    <col min="15881" max="16128" width="9.140625" style="109"/>
    <col min="16129" max="16129" width="1.140625" style="109" customWidth="1"/>
    <col min="16130" max="16130" width="9.7109375" style="109" bestFit="1" customWidth="1"/>
    <col min="16131" max="16131" width="67.85546875" style="109" customWidth="1"/>
    <col min="16132" max="16132" width="10.7109375" style="109" customWidth="1"/>
    <col min="16133" max="16133" width="7.28515625" style="109" customWidth="1"/>
    <col min="16134" max="16134" width="10.7109375" style="109" customWidth="1"/>
    <col min="16135" max="16135" width="11.7109375" style="109" customWidth="1"/>
    <col min="16136" max="16136" width="11.85546875" style="109" customWidth="1"/>
    <col min="16137" max="16384" width="9.140625" style="109"/>
  </cols>
  <sheetData>
    <row r="1" spans="2:9" s="66" customFormat="1" ht="15" customHeight="1">
      <c r="B1" s="205" t="e">
        <f>'Trade Detail 1st'!B1</f>
        <v>#REF!</v>
      </c>
      <c r="D1" s="67"/>
      <c r="E1" s="209"/>
      <c r="F1" s="69"/>
      <c r="G1" s="67"/>
      <c r="H1" s="67"/>
      <c r="I1" s="70"/>
    </row>
    <row r="2" spans="2:9" s="57" customFormat="1" ht="15" customHeight="1">
      <c r="B2" s="204" t="e">
        <f>'Trade Detail 1st'!B2</f>
        <v>#REF!</v>
      </c>
      <c r="D2" s="71"/>
      <c r="E2" s="210"/>
      <c r="F2" s="73"/>
      <c r="G2" s="55" t="s">
        <v>2</v>
      </c>
      <c r="H2" s="74" t="e">
        <f>'Trade Detail 1st'!H2</f>
        <v>#REF!</v>
      </c>
      <c r="I2" s="56"/>
    </row>
    <row r="3" spans="2:9" s="57" customFormat="1" ht="15" customHeight="1">
      <c r="B3" s="54"/>
      <c r="D3" s="71"/>
      <c r="E3" s="210"/>
      <c r="F3" s="73"/>
      <c r="G3" s="55" t="s">
        <v>163</v>
      </c>
      <c r="H3" s="75" t="e">
        <f>'Trade Detail 1st'!H3</f>
        <v>#REF!</v>
      </c>
      <c r="I3" s="56"/>
    </row>
    <row r="4" spans="2:9" s="57" customFormat="1" ht="15.6">
      <c r="B4" s="54"/>
      <c r="D4" s="71"/>
      <c r="E4" s="210"/>
      <c r="F4" s="73"/>
      <c r="G4" s="55" t="s">
        <v>4</v>
      </c>
      <c r="H4" s="75" t="e">
        <f>#REF!</f>
        <v>#REF!</v>
      </c>
      <c r="I4" s="56"/>
    </row>
    <row r="5" spans="2:9" s="57" customFormat="1" ht="15.6">
      <c r="B5" s="54"/>
      <c r="D5" s="71"/>
      <c r="E5" s="210"/>
      <c r="F5" s="73"/>
      <c r="G5" s="55"/>
      <c r="H5" s="55"/>
      <c r="I5" s="56"/>
    </row>
    <row r="6" spans="2:9" s="57" customFormat="1" ht="15.75" customHeight="1">
      <c r="B6" s="511" t="s">
        <v>433</v>
      </c>
      <c r="C6" s="511"/>
      <c r="D6" s="511"/>
      <c r="E6" s="511"/>
      <c r="F6" s="511"/>
      <c r="G6" s="511"/>
      <c r="H6" s="511"/>
      <c r="I6" s="56"/>
    </row>
    <row r="7" spans="2:9" s="57" customFormat="1" ht="7.5" customHeight="1">
      <c r="B7" s="58"/>
      <c r="C7" s="59"/>
      <c r="D7" s="59"/>
      <c r="E7" s="59"/>
      <c r="F7" s="59"/>
      <c r="G7" s="59"/>
      <c r="H7" s="59"/>
      <c r="I7" s="56"/>
    </row>
    <row r="8" spans="2:9" s="57" customFormat="1" ht="8.25" customHeight="1">
      <c r="B8" s="512"/>
      <c r="C8" s="513"/>
      <c r="D8" s="513"/>
      <c r="E8" s="513"/>
      <c r="F8" s="513"/>
      <c r="G8" s="56"/>
      <c r="H8" s="56"/>
    </row>
    <row r="9" spans="2:9" s="79" customFormat="1" ht="20.100000000000001" customHeight="1">
      <c r="B9" s="76" t="s">
        <v>168</v>
      </c>
      <c r="C9" s="77" t="s">
        <v>169</v>
      </c>
      <c r="D9" s="242" t="s">
        <v>170</v>
      </c>
      <c r="E9" s="59" t="s">
        <v>171</v>
      </c>
      <c r="F9" s="216" t="s">
        <v>172</v>
      </c>
      <c r="G9" s="242" t="s">
        <v>173</v>
      </c>
      <c r="H9" s="242" t="s">
        <v>174</v>
      </c>
      <c r="I9" s="78"/>
    </row>
    <row r="10" spans="2:9" s="64" customFormat="1" ht="15" customHeight="1">
      <c r="B10" s="80"/>
      <c r="D10" s="81"/>
      <c r="E10" s="211"/>
      <c r="F10" s="83"/>
      <c r="G10" s="81"/>
      <c r="H10" s="81"/>
      <c r="I10" s="63"/>
    </row>
    <row r="11" spans="2:9" s="96" customFormat="1" ht="15" customHeight="1">
      <c r="B11" s="90">
        <v>1</v>
      </c>
      <c r="C11" s="91" t="s">
        <v>433</v>
      </c>
      <c r="D11" s="92"/>
      <c r="E11" s="212"/>
      <c r="F11" s="94"/>
      <c r="G11" s="92"/>
      <c r="H11" s="95" t="e">
        <f>SUM(G12:G54)</f>
        <v>#REF!</v>
      </c>
      <c r="I11" s="34"/>
    </row>
    <row r="12" spans="2:9" s="96" customFormat="1" ht="15" customHeight="1">
      <c r="B12" s="180"/>
      <c r="D12" s="181"/>
      <c r="E12" s="213"/>
      <c r="F12" s="183"/>
      <c r="G12" s="181"/>
      <c r="H12" s="181"/>
      <c r="I12" s="34"/>
    </row>
    <row r="13" spans="2:9" s="96" customFormat="1" ht="15" customHeight="1">
      <c r="B13" s="180">
        <v>1</v>
      </c>
      <c r="C13" s="96" t="s">
        <v>434</v>
      </c>
      <c r="D13" s="181" t="e">
        <f>H4</f>
        <v>#REF!</v>
      </c>
      <c r="E13" s="213" t="s">
        <v>178</v>
      </c>
      <c r="F13" s="183">
        <v>4.5</v>
      </c>
      <c r="G13" s="181" t="e">
        <f>F13*D13</f>
        <v>#REF!</v>
      </c>
      <c r="H13" s="181"/>
      <c r="I13" s="34"/>
    </row>
    <row r="14" spans="2:9" s="96" customFormat="1" ht="15" customHeight="1">
      <c r="B14" s="180"/>
      <c r="D14" s="181"/>
      <c r="E14" s="213"/>
      <c r="F14" s="183"/>
      <c r="G14" s="181"/>
      <c r="H14" s="181"/>
      <c r="I14" s="34"/>
    </row>
    <row r="15" spans="2:9" s="96" customFormat="1" ht="15" customHeight="1">
      <c r="B15" s="180"/>
      <c r="D15" s="181"/>
      <c r="E15" s="213"/>
      <c r="F15" s="183"/>
      <c r="G15" s="181"/>
      <c r="H15" s="181"/>
      <c r="I15" s="34"/>
    </row>
    <row r="16" spans="2:9" s="96" customFormat="1" ht="15" customHeight="1">
      <c r="B16" s="90">
        <v>2</v>
      </c>
      <c r="C16" s="91" t="s">
        <v>435</v>
      </c>
      <c r="D16" s="92"/>
      <c r="E16" s="212"/>
      <c r="F16" s="94"/>
      <c r="G16" s="92"/>
      <c r="H16" s="95" t="e">
        <f>SUM(G17:G20)</f>
        <v>#REF!</v>
      </c>
      <c r="I16" s="34"/>
    </row>
    <row r="17" spans="2:9" s="195" customFormat="1" ht="15" customHeight="1">
      <c r="B17" s="196"/>
      <c r="C17" s="235"/>
      <c r="D17" s="197"/>
      <c r="E17" s="245"/>
      <c r="F17" s="198"/>
      <c r="G17" s="197"/>
      <c r="H17" s="197"/>
      <c r="I17" s="199"/>
    </row>
    <row r="18" spans="2:9" s="96" customFormat="1" ht="15" customHeight="1">
      <c r="B18" s="180">
        <v>2</v>
      </c>
      <c r="C18" s="96" t="s">
        <v>436</v>
      </c>
      <c r="D18" s="181" t="e">
        <f>D13</f>
        <v>#REF!</v>
      </c>
      <c r="E18" s="213" t="s">
        <v>178</v>
      </c>
      <c r="F18" s="183">
        <v>2.5</v>
      </c>
      <c r="G18" s="181" t="e">
        <f>F18*D18</f>
        <v>#REF!</v>
      </c>
      <c r="H18" s="181"/>
      <c r="I18" s="34"/>
    </row>
    <row r="19" spans="2:9" s="96" customFormat="1" ht="15" customHeight="1">
      <c r="B19" s="180"/>
      <c r="D19" s="181"/>
      <c r="E19" s="213"/>
      <c r="F19" s="183"/>
      <c r="G19" s="181"/>
      <c r="H19" s="181"/>
      <c r="I19" s="34"/>
    </row>
    <row r="20" spans="2:9" s="96" customFormat="1" ht="15" customHeight="1">
      <c r="B20" s="180"/>
      <c r="D20" s="181"/>
      <c r="E20" s="213"/>
      <c r="F20" s="183"/>
      <c r="G20" s="181"/>
      <c r="H20" s="181"/>
      <c r="I20" s="34"/>
    </row>
    <row r="21" spans="2:9" s="96" customFormat="1" ht="15" customHeight="1">
      <c r="B21" s="180"/>
      <c r="D21" s="181"/>
      <c r="E21" s="213"/>
      <c r="F21" s="183"/>
      <c r="G21" s="181"/>
      <c r="H21" s="181"/>
      <c r="I21" s="34"/>
    </row>
    <row r="22" spans="2:9" s="96" customFormat="1" ht="15" customHeight="1">
      <c r="B22" s="180"/>
      <c r="D22" s="181"/>
      <c r="E22" s="213"/>
      <c r="F22" s="183"/>
      <c r="G22" s="181"/>
      <c r="H22" s="181"/>
      <c r="I22" s="34"/>
    </row>
    <row r="23" spans="2:9" s="96" customFormat="1" ht="15" customHeight="1">
      <c r="B23" s="180"/>
      <c r="D23" s="181"/>
      <c r="E23" s="213"/>
      <c r="F23" s="183"/>
      <c r="G23" s="181"/>
      <c r="H23" s="181"/>
      <c r="I23" s="34"/>
    </row>
    <row r="24" spans="2:9" s="96" customFormat="1" ht="15" customHeight="1">
      <c r="B24" s="180"/>
      <c r="D24" s="181"/>
      <c r="E24" s="213"/>
      <c r="F24" s="183"/>
      <c r="G24" s="181"/>
      <c r="H24" s="181"/>
      <c r="I24" s="34"/>
    </row>
    <row r="25" spans="2:9" s="96" customFormat="1" ht="15" customHeight="1">
      <c r="B25" s="180"/>
      <c r="D25" s="181"/>
      <c r="E25" s="213"/>
      <c r="F25" s="183"/>
      <c r="G25" s="181"/>
      <c r="H25" s="181"/>
      <c r="I25" s="34"/>
    </row>
    <row r="26" spans="2:9" s="96" customFormat="1" ht="15" customHeight="1">
      <c r="B26" s="180"/>
      <c r="D26" s="181"/>
      <c r="E26" s="213"/>
      <c r="F26" s="183"/>
      <c r="G26" s="181"/>
      <c r="H26" s="181"/>
      <c r="I26" s="34"/>
    </row>
    <row r="27" spans="2:9" s="96" customFormat="1" ht="15" customHeight="1">
      <c r="B27" s="180"/>
      <c r="D27" s="181"/>
      <c r="E27" s="213"/>
      <c r="F27" s="183"/>
      <c r="G27" s="181"/>
      <c r="H27" s="181"/>
      <c r="I27" s="34"/>
    </row>
    <row r="28" spans="2:9" s="96" customFormat="1" ht="15" customHeight="1">
      <c r="B28" s="180"/>
      <c r="D28" s="181"/>
      <c r="E28" s="213"/>
      <c r="F28" s="183"/>
      <c r="G28" s="181"/>
      <c r="H28" s="181"/>
      <c r="I28" s="34"/>
    </row>
    <row r="29" spans="2:9" s="96" customFormat="1" ht="15" customHeight="1">
      <c r="B29" s="180"/>
      <c r="D29" s="181"/>
      <c r="E29" s="213"/>
      <c r="F29" s="183"/>
      <c r="G29" s="181"/>
      <c r="H29" s="181"/>
      <c r="I29" s="34"/>
    </row>
    <row r="30" spans="2:9" s="96" customFormat="1" ht="15" customHeight="1">
      <c r="B30" s="180"/>
      <c r="D30" s="181"/>
      <c r="E30" s="213"/>
      <c r="F30" s="183"/>
      <c r="G30" s="181"/>
      <c r="H30" s="181"/>
      <c r="I30" s="34"/>
    </row>
    <row r="31" spans="2:9" s="96" customFormat="1" ht="15" customHeight="1">
      <c r="B31" s="180"/>
      <c r="D31" s="181"/>
      <c r="E31" s="213"/>
      <c r="F31" s="183"/>
      <c r="G31" s="181"/>
      <c r="H31" s="181"/>
      <c r="I31" s="34"/>
    </row>
    <row r="32" spans="2:9" s="96" customFormat="1" ht="15" customHeight="1">
      <c r="B32" s="180"/>
      <c r="D32" s="181"/>
      <c r="E32" s="213"/>
      <c r="F32" s="183"/>
      <c r="G32" s="181"/>
      <c r="H32" s="181"/>
      <c r="I32" s="34"/>
    </row>
    <row r="33" spans="2:9" s="96" customFormat="1" ht="15" customHeight="1">
      <c r="B33" s="180"/>
      <c r="D33" s="181"/>
      <c r="E33" s="213"/>
      <c r="F33" s="183"/>
      <c r="G33" s="181"/>
      <c r="H33" s="181"/>
      <c r="I33" s="34"/>
    </row>
    <row r="34" spans="2:9" s="96" customFormat="1" ht="15" customHeight="1">
      <c r="B34" s="180"/>
      <c r="D34" s="181"/>
      <c r="E34" s="213"/>
      <c r="F34" s="183"/>
      <c r="G34" s="181"/>
      <c r="H34" s="181"/>
      <c r="I34" s="34"/>
    </row>
    <row r="35" spans="2:9" s="96" customFormat="1" ht="15" customHeight="1">
      <c r="B35" s="180"/>
      <c r="D35" s="181"/>
      <c r="E35" s="213"/>
      <c r="F35" s="183"/>
      <c r="G35" s="181"/>
      <c r="H35" s="181"/>
      <c r="I35" s="34"/>
    </row>
    <row r="36" spans="2:9" s="96" customFormat="1" ht="15" customHeight="1">
      <c r="B36" s="180"/>
      <c r="D36" s="181"/>
      <c r="E36" s="213"/>
      <c r="F36" s="183"/>
      <c r="G36" s="181"/>
      <c r="H36" s="181"/>
      <c r="I36" s="34"/>
    </row>
    <row r="37" spans="2:9" s="96" customFormat="1" ht="15" customHeight="1">
      <c r="B37" s="180"/>
      <c r="D37" s="181"/>
      <c r="E37" s="213"/>
      <c r="F37" s="183"/>
      <c r="G37" s="181"/>
      <c r="H37" s="181"/>
      <c r="I37" s="34"/>
    </row>
    <row r="38" spans="2:9" s="96" customFormat="1" ht="15" customHeight="1">
      <c r="B38" s="180"/>
      <c r="D38" s="181"/>
      <c r="E38" s="213"/>
      <c r="F38" s="183"/>
      <c r="G38" s="181"/>
      <c r="H38" s="181"/>
      <c r="I38" s="34"/>
    </row>
    <row r="39" spans="2:9" s="96" customFormat="1" ht="15" customHeight="1">
      <c r="B39" s="180"/>
      <c r="D39" s="181"/>
      <c r="E39" s="213"/>
      <c r="F39" s="183"/>
      <c r="G39" s="181"/>
      <c r="H39" s="181"/>
      <c r="I39" s="34"/>
    </row>
    <row r="40" spans="2:9" s="96" customFormat="1" ht="15" customHeight="1">
      <c r="B40" s="180"/>
      <c r="D40" s="181"/>
      <c r="E40" s="213"/>
      <c r="F40" s="183"/>
      <c r="G40" s="181"/>
      <c r="H40" s="181"/>
      <c r="I40" s="34"/>
    </row>
    <row r="41" spans="2:9" s="96" customFormat="1" ht="15" customHeight="1">
      <c r="B41" s="180"/>
      <c r="D41" s="181"/>
      <c r="E41" s="213"/>
      <c r="F41" s="183"/>
      <c r="G41" s="181"/>
      <c r="H41" s="181"/>
      <c r="I41" s="34"/>
    </row>
    <row r="42" spans="2:9" s="96" customFormat="1" ht="15" customHeight="1">
      <c r="B42" s="180"/>
      <c r="D42" s="181"/>
      <c r="E42" s="213"/>
      <c r="F42" s="183"/>
      <c r="G42" s="181"/>
      <c r="H42" s="181"/>
      <c r="I42" s="34"/>
    </row>
    <row r="43" spans="2:9" s="96" customFormat="1" ht="15" customHeight="1">
      <c r="B43" s="180"/>
      <c r="D43" s="181"/>
      <c r="E43" s="213"/>
      <c r="F43" s="183"/>
      <c r="G43" s="181"/>
      <c r="H43" s="181"/>
      <c r="I43" s="34"/>
    </row>
    <row r="44" spans="2:9" s="96" customFormat="1" ht="15" customHeight="1">
      <c r="B44" s="180"/>
      <c r="D44" s="181"/>
      <c r="E44" s="213"/>
      <c r="F44" s="183"/>
      <c r="G44" s="181"/>
      <c r="H44" s="181"/>
      <c r="I44" s="34"/>
    </row>
    <row r="45" spans="2:9" s="96" customFormat="1" ht="15" customHeight="1">
      <c r="B45" s="180"/>
      <c r="D45" s="181"/>
      <c r="E45" s="213"/>
      <c r="F45" s="183"/>
      <c r="G45" s="181"/>
      <c r="H45" s="181"/>
      <c r="I45" s="34"/>
    </row>
    <row r="46" spans="2:9" s="96" customFormat="1" ht="15" customHeight="1">
      <c r="B46" s="180"/>
      <c r="D46" s="181"/>
      <c r="E46" s="213"/>
      <c r="F46" s="183"/>
      <c r="G46" s="181"/>
      <c r="H46" s="181"/>
      <c r="I46" s="34"/>
    </row>
    <row r="47" spans="2:9" s="96" customFormat="1" ht="15" customHeight="1">
      <c r="B47" s="180"/>
      <c r="D47" s="181"/>
      <c r="E47" s="213"/>
      <c r="F47" s="183"/>
      <c r="G47" s="181"/>
      <c r="H47" s="181"/>
      <c r="I47" s="34"/>
    </row>
    <row r="48" spans="2:9" s="96" customFormat="1" ht="15" customHeight="1">
      <c r="B48" s="180"/>
      <c r="D48" s="181"/>
      <c r="E48" s="213"/>
      <c r="F48" s="183"/>
      <c r="G48" s="181"/>
      <c r="H48" s="181"/>
      <c r="I48" s="34"/>
    </row>
    <row r="49" spans="2:9" s="96" customFormat="1" ht="15" customHeight="1">
      <c r="B49" s="180"/>
      <c r="D49" s="181"/>
      <c r="E49" s="213"/>
      <c r="F49" s="183"/>
      <c r="G49" s="181"/>
      <c r="H49" s="181"/>
      <c r="I49" s="34"/>
    </row>
    <row r="50" spans="2:9" s="96" customFormat="1" ht="15" customHeight="1">
      <c r="B50" s="180"/>
      <c r="D50" s="181"/>
      <c r="E50" s="213"/>
      <c r="F50" s="183"/>
      <c r="G50" s="181"/>
      <c r="H50" s="181"/>
      <c r="I50" s="34"/>
    </row>
    <row r="51" spans="2:9" s="96" customFormat="1" ht="15" customHeight="1">
      <c r="B51" s="180"/>
      <c r="D51" s="181"/>
      <c r="E51" s="213"/>
      <c r="F51" s="183"/>
      <c r="G51" s="181"/>
      <c r="H51" s="181"/>
      <c r="I51" s="34"/>
    </row>
    <row r="52" spans="2:9" s="96" customFormat="1" ht="15" customHeight="1">
      <c r="B52" s="180"/>
      <c r="D52" s="181"/>
      <c r="E52" s="213"/>
      <c r="F52" s="183"/>
      <c r="G52" s="181"/>
      <c r="H52" s="181"/>
      <c r="I52" s="34"/>
    </row>
    <row r="53" spans="2:9" s="96" customFormat="1" ht="15" customHeight="1">
      <c r="B53" s="180"/>
      <c r="D53" s="181"/>
      <c r="E53" s="213"/>
      <c r="F53" s="183"/>
      <c r="G53" s="181"/>
      <c r="H53" s="181"/>
      <c r="I53" s="34"/>
    </row>
    <row r="54" spans="2:9" s="96" customFormat="1" ht="15" customHeight="1">
      <c r="B54" s="180"/>
      <c r="D54" s="181"/>
      <c r="E54" s="213"/>
      <c r="F54" s="183"/>
      <c r="G54" s="181"/>
      <c r="H54" s="181"/>
      <c r="I54" s="34"/>
    </row>
    <row r="55" spans="2:9" s="64" customFormat="1" ht="15" customHeight="1">
      <c r="B55" s="80"/>
      <c r="D55" s="81"/>
      <c r="E55" s="211"/>
      <c r="F55" s="83"/>
      <c r="G55" s="81"/>
      <c r="H55" s="81"/>
      <c r="I55" s="63"/>
    </row>
    <row r="56" spans="2:9" s="64" customFormat="1" ht="17.100000000000001" customHeight="1">
      <c r="B56" s="250"/>
      <c r="C56" s="257"/>
      <c r="D56" s="345" t="s">
        <v>341</v>
      </c>
      <c r="E56" s="253"/>
      <c r="F56" s="344" t="e">
        <f>H4</f>
        <v>#REF!</v>
      </c>
      <c r="G56" s="256" t="e">
        <f>H56/F56</f>
        <v>#REF!</v>
      </c>
      <c r="H56" s="256" t="e">
        <f>SUM(H11:H55)</f>
        <v>#REF!</v>
      </c>
      <c r="I56" s="63"/>
    </row>
    <row r="57" spans="2:9" s="64" customFormat="1" ht="15" customHeight="1">
      <c r="B57" s="80"/>
      <c r="D57" s="81"/>
      <c r="E57" s="211"/>
      <c r="F57" s="83"/>
      <c r="G57" s="81"/>
      <c r="H57" s="81"/>
      <c r="I57" s="63"/>
    </row>
    <row r="58" spans="2:9" s="85" customFormat="1" ht="15" customHeight="1">
      <c r="B58" s="84"/>
      <c r="D58" s="86"/>
      <c r="E58" s="214"/>
      <c r="F58" s="88"/>
      <c r="G58" s="86"/>
      <c r="H58" s="86"/>
      <c r="I58" s="89"/>
    </row>
    <row r="59" spans="2:9" s="85" customFormat="1" ht="15" customHeight="1">
      <c r="B59" s="84"/>
      <c r="D59" s="86"/>
      <c r="E59" s="214"/>
      <c r="F59" s="88"/>
      <c r="G59" s="86"/>
      <c r="H59" s="86"/>
      <c r="I59" s="89"/>
    </row>
    <row r="60" spans="2:9" s="85" customFormat="1" ht="15" customHeight="1">
      <c r="B60" s="84"/>
      <c r="D60" s="86"/>
      <c r="E60" s="214"/>
      <c r="F60" s="88"/>
      <c r="G60" s="86"/>
      <c r="H60" s="86"/>
      <c r="I60" s="89"/>
    </row>
    <row r="61" spans="2:9" s="85" customFormat="1" ht="15" customHeight="1">
      <c r="B61" s="84"/>
      <c r="D61" s="86"/>
      <c r="E61" s="214"/>
      <c r="F61" s="88"/>
      <c r="G61" s="86"/>
      <c r="H61" s="86"/>
      <c r="I61" s="89"/>
    </row>
    <row r="62" spans="2:9" s="85" customFormat="1" ht="15" customHeight="1">
      <c r="B62" s="84"/>
      <c r="D62" s="86"/>
      <c r="E62" s="214"/>
      <c r="F62" s="88"/>
      <c r="G62" s="86"/>
      <c r="H62" s="86"/>
      <c r="I62" s="89"/>
    </row>
    <row r="63" spans="2:9" s="85" customFormat="1" ht="15" customHeight="1">
      <c r="B63" s="84"/>
      <c r="D63" s="86"/>
      <c r="E63" s="214"/>
      <c r="F63" s="88"/>
      <c r="G63" s="86"/>
      <c r="H63" s="86"/>
      <c r="I63" s="89"/>
    </row>
    <row r="64" spans="2:9" s="85" customFormat="1" ht="15" customHeight="1">
      <c r="B64" s="84"/>
      <c r="D64" s="86"/>
      <c r="E64" s="214"/>
      <c r="F64" s="88"/>
      <c r="G64" s="86"/>
      <c r="H64" s="86"/>
      <c r="I64" s="89"/>
    </row>
    <row r="65" spans="2:9" s="85" customFormat="1" ht="15" customHeight="1">
      <c r="B65" s="84"/>
      <c r="D65" s="86"/>
      <c r="E65" s="214"/>
      <c r="F65" s="88"/>
      <c r="G65" s="86"/>
      <c r="H65" s="86"/>
      <c r="I65" s="89"/>
    </row>
    <row r="66" spans="2:9" s="85" customFormat="1" ht="15" customHeight="1">
      <c r="B66" s="84"/>
      <c r="D66" s="86"/>
      <c r="E66" s="214"/>
      <c r="F66" s="88"/>
      <c r="G66" s="86"/>
      <c r="H66" s="86"/>
      <c r="I66" s="89"/>
    </row>
    <row r="67" spans="2:9" s="85" customFormat="1" ht="15" customHeight="1">
      <c r="B67" s="84"/>
      <c r="D67" s="86"/>
      <c r="E67" s="214"/>
      <c r="F67" s="88"/>
      <c r="G67" s="86"/>
      <c r="H67" s="86"/>
      <c r="I67" s="89"/>
    </row>
    <row r="68" spans="2:9" s="85" customFormat="1" ht="15" customHeight="1">
      <c r="B68" s="84"/>
      <c r="D68" s="86"/>
      <c r="E68" s="214"/>
      <c r="F68" s="88"/>
      <c r="G68" s="86"/>
      <c r="H68" s="86"/>
      <c r="I68" s="89"/>
    </row>
    <row r="69" spans="2:9" s="85" customFormat="1" ht="15" customHeight="1">
      <c r="B69" s="84"/>
      <c r="D69" s="86"/>
      <c r="E69" s="214"/>
      <c r="F69" s="88"/>
      <c r="G69" s="86"/>
      <c r="H69" s="86"/>
      <c r="I69" s="89"/>
    </row>
    <row r="70" spans="2:9" s="85" customFormat="1" ht="15" customHeight="1">
      <c r="B70" s="84"/>
      <c r="D70" s="86"/>
      <c r="E70" s="214"/>
      <c r="F70" s="88"/>
      <c r="G70" s="86"/>
      <c r="H70" s="86"/>
      <c r="I70" s="89"/>
    </row>
    <row r="71" spans="2:9" s="85" customFormat="1" ht="15" customHeight="1">
      <c r="B71" s="84"/>
      <c r="D71" s="86"/>
      <c r="E71" s="214"/>
      <c r="F71" s="88"/>
      <c r="G71" s="86"/>
      <c r="H71" s="86"/>
      <c r="I71" s="89"/>
    </row>
    <row r="72" spans="2:9" s="85" customFormat="1" ht="15" customHeight="1">
      <c r="B72" s="84"/>
      <c r="D72" s="86"/>
      <c r="E72" s="214"/>
      <c r="F72" s="88"/>
      <c r="G72" s="86"/>
      <c r="H72" s="86"/>
      <c r="I72" s="89"/>
    </row>
    <row r="73" spans="2:9" s="85" customFormat="1" ht="15" customHeight="1">
      <c r="B73" s="84"/>
      <c r="D73" s="86"/>
      <c r="E73" s="214"/>
      <c r="F73" s="88"/>
      <c r="G73" s="86"/>
      <c r="H73" s="86"/>
      <c r="I73" s="89"/>
    </row>
    <row r="74" spans="2:9" s="85" customFormat="1" ht="15" customHeight="1">
      <c r="B74" s="84"/>
      <c r="D74" s="86"/>
      <c r="E74" s="214"/>
      <c r="F74" s="88"/>
      <c r="G74" s="86"/>
      <c r="H74" s="86"/>
      <c r="I74" s="89"/>
    </row>
    <row r="75" spans="2:9" s="85" customFormat="1" ht="15" customHeight="1">
      <c r="B75" s="84"/>
      <c r="D75" s="86"/>
      <c r="E75" s="214"/>
      <c r="F75" s="88"/>
      <c r="G75" s="86"/>
      <c r="H75" s="86"/>
      <c r="I75" s="89"/>
    </row>
    <row r="76" spans="2:9" s="85" customFormat="1" ht="15" customHeight="1">
      <c r="B76" s="84"/>
      <c r="D76" s="86"/>
      <c r="E76" s="214"/>
      <c r="F76" s="88"/>
      <c r="G76" s="86"/>
      <c r="H76" s="86"/>
      <c r="I76" s="89"/>
    </row>
    <row r="77" spans="2:9" s="85" customFormat="1" ht="15" customHeight="1">
      <c r="B77" s="84"/>
      <c r="D77" s="86"/>
      <c r="E77" s="214"/>
      <c r="F77" s="88"/>
      <c r="G77" s="86"/>
      <c r="H77" s="86"/>
      <c r="I77" s="89"/>
    </row>
    <row r="78" spans="2:9" s="85" customFormat="1" ht="15" customHeight="1">
      <c r="B78" s="84"/>
      <c r="D78" s="86"/>
      <c r="E78" s="214"/>
      <c r="F78" s="88"/>
      <c r="G78" s="86"/>
      <c r="H78" s="86"/>
      <c r="I78" s="89"/>
    </row>
    <row r="79" spans="2:9" s="85" customFormat="1" ht="15" customHeight="1">
      <c r="B79" s="84"/>
      <c r="D79" s="86"/>
      <c r="E79" s="214"/>
      <c r="F79" s="88"/>
      <c r="G79" s="86"/>
      <c r="H79" s="86"/>
      <c r="I79" s="89"/>
    </row>
    <row r="80" spans="2:9" s="85" customFormat="1" ht="15" customHeight="1">
      <c r="B80" s="84"/>
      <c r="D80" s="86"/>
      <c r="E80" s="214"/>
      <c r="F80" s="88"/>
      <c r="G80" s="86"/>
      <c r="H80" s="86"/>
      <c r="I80" s="89"/>
    </row>
    <row r="81" spans="2:9" s="85" customFormat="1" ht="15" customHeight="1">
      <c r="B81" s="84"/>
      <c r="D81" s="86"/>
      <c r="E81" s="214"/>
      <c r="F81" s="88"/>
      <c r="G81" s="86"/>
      <c r="H81" s="86"/>
      <c r="I81" s="89"/>
    </row>
    <row r="82" spans="2:9" s="85" customFormat="1" ht="15" customHeight="1">
      <c r="B82" s="84"/>
      <c r="D82" s="86"/>
      <c r="E82" s="214"/>
      <c r="F82" s="88"/>
      <c r="G82" s="86"/>
      <c r="H82" s="86"/>
      <c r="I82" s="89"/>
    </row>
    <row r="83" spans="2:9" s="85" customFormat="1" ht="15" customHeight="1">
      <c r="B83" s="84"/>
      <c r="D83" s="86"/>
      <c r="E83" s="214"/>
      <c r="F83" s="88"/>
      <c r="G83" s="86"/>
      <c r="H83" s="86"/>
      <c r="I83" s="89"/>
    </row>
    <row r="84" spans="2:9" s="85" customFormat="1" ht="15" customHeight="1">
      <c r="B84" s="84"/>
      <c r="D84" s="86"/>
      <c r="E84" s="214"/>
      <c r="F84" s="88"/>
      <c r="G84" s="86"/>
      <c r="H84" s="86"/>
      <c r="I84" s="89"/>
    </row>
    <row r="85" spans="2:9" s="85" customFormat="1" ht="15" customHeight="1">
      <c r="B85" s="84"/>
      <c r="D85" s="86"/>
      <c r="E85" s="214"/>
      <c r="F85" s="88"/>
      <c r="G85" s="86"/>
      <c r="H85" s="86"/>
      <c r="I85" s="89"/>
    </row>
    <row r="86" spans="2:9" s="85" customFormat="1" ht="15" customHeight="1">
      <c r="B86" s="84"/>
      <c r="D86" s="86"/>
      <c r="E86" s="214"/>
      <c r="F86" s="88"/>
      <c r="G86" s="86"/>
      <c r="H86" s="86"/>
      <c r="I86" s="89"/>
    </row>
    <row r="87" spans="2:9" s="85" customFormat="1" ht="15" customHeight="1">
      <c r="B87" s="84"/>
      <c r="D87" s="86"/>
      <c r="E87" s="214"/>
      <c r="F87" s="88"/>
      <c r="G87" s="86"/>
      <c r="H87" s="86"/>
      <c r="I87" s="89"/>
    </row>
    <row r="88" spans="2:9" s="85" customFormat="1" ht="15" customHeight="1">
      <c r="B88" s="84"/>
      <c r="D88" s="86"/>
      <c r="E88" s="214"/>
      <c r="F88" s="88"/>
      <c r="G88" s="86"/>
      <c r="H88" s="86"/>
      <c r="I88" s="89"/>
    </row>
    <row r="89" spans="2:9" s="85" customFormat="1" ht="15" customHeight="1">
      <c r="B89" s="84"/>
      <c r="D89" s="86"/>
      <c r="E89" s="214"/>
      <c r="F89" s="88"/>
      <c r="G89" s="86"/>
      <c r="H89" s="86"/>
      <c r="I89" s="89"/>
    </row>
    <row r="90" spans="2:9" s="85" customFormat="1" ht="15" customHeight="1">
      <c r="B90" s="84"/>
      <c r="D90" s="86"/>
      <c r="E90" s="214"/>
      <c r="F90" s="88"/>
      <c r="G90" s="86"/>
      <c r="H90" s="86"/>
      <c r="I90" s="89"/>
    </row>
    <row r="91" spans="2:9" s="85" customFormat="1" ht="15" customHeight="1">
      <c r="B91" s="84"/>
      <c r="D91" s="86"/>
      <c r="E91" s="214"/>
      <c r="F91" s="88"/>
      <c r="G91" s="86"/>
      <c r="H91" s="86"/>
      <c r="I91" s="89"/>
    </row>
    <row r="92" spans="2:9" s="85" customFormat="1" ht="15" customHeight="1">
      <c r="B92" s="84"/>
      <c r="D92" s="86"/>
      <c r="E92" s="214"/>
      <c r="F92" s="88"/>
      <c r="G92" s="86"/>
      <c r="H92" s="86"/>
      <c r="I92" s="89"/>
    </row>
    <row r="93" spans="2:9" s="85" customFormat="1" ht="15" customHeight="1">
      <c r="B93" s="84"/>
      <c r="D93" s="86"/>
      <c r="E93" s="214"/>
      <c r="F93" s="88"/>
      <c r="G93" s="86"/>
      <c r="H93" s="86"/>
      <c r="I93" s="89"/>
    </row>
    <row r="94" spans="2:9" s="85" customFormat="1" ht="15" customHeight="1">
      <c r="B94" s="84"/>
      <c r="D94" s="86"/>
      <c r="E94" s="214"/>
      <c r="F94" s="88"/>
      <c r="G94" s="86"/>
      <c r="H94" s="86"/>
      <c r="I94" s="89"/>
    </row>
    <row r="95" spans="2:9" s="85" customFormat="1" ht="15" customHeight="1">
      <c r="B95" s="84"/>
      <c r="D95" s="86"/>
      <c r="E95" s="214"/>
      <c r="F95" s="88"/>
      <c r="G95" s="86"/>
      <c r="H95" s="86"/>
      <c r="I95" s="89"/>
    </row>
    <row r="96" spans="2:9" s="85" customFormat="1" ht="15" customHeight="1">
      <c r="B96" s="84"/>
      <c r="D96" s="86"/>
      <c r="E96" s="214"/>
      <c r="F96" s="88"/>
      <c r="G96" s="86"/>
      <c r="H96" s="86"/>
      <c r="I96" s="89"/>
    </row>
    <row r="97" spans="2:9" s="85" customFormat="1" ht="15" customHeight="1">
      <c r="B97" s="84"/>
      <c r="D97" s="86"/>
      <c r="E97" s="214"/>
      <c r="F97" s="88"/>
      <c r="G97" s="86"/>
      <c r="H97" s="86"/>
      <c r="I97" s="89"/>
    </row>
    <row r="98" spans="2:9" s="85" customFormat="1" ht="15" customHeight="1">
      <c r="B98" s="84"/>
      <c r="D98" s="86"/>
      <c r="E98" s="214"/>
      <c r="F98" s="88"/>
      <c r="G98" s="86"/>
      <c r="H98" s="86"/>
      <c r="I98" s="89"/>
    </row>
    <row r="99" spans="2:9" s="85" customFormat="1" ht="15" customHeight="1">
      <c r="B99" s="84"/>
      <c r="D99" s="86"/>
      <c r="E99" s="214"/>
      <c r="F99" s="88"/>
      <c r="G99" s="86"/>
      <c r="H99" s="86"/>
      <c r="I99" s="89"/>
    </row>
    <row r="100" spans="2:9" s="85" customFormat="1" ht="15" customHeight="1">
      <c r="B100" s="84"/>
      <c r="D100" s="86"/>
      <c r="E100" s="214"/>
      <c r="F100" s="88"/>
      <c r="G100" s="86"/>
      <c r="H100" s="86"/>
      <c r="I100" s="89"/>
    </row>
    <row r="101" spans="2:9" s="85" customFormat="1" ht="15" customHeight="1">
      <c r="B101" s="84"/>
      <c r="D101" s="86"/>
      <c r="E101" s="214"/>
      <c r="F101" s="88"/>
      <c r="G101" s="86"/>
      <c r="H101" s="86"/>
      <c r="I101" s="89"/>
    </row>
    <row r="102" spans="2:9" s="85" customFormat="1" ht="15" customHeight="1">
      <c r="B102" s="84"/>
      <c r="D102" s="86"/>
      <c r="E102" s="214"/>
      <c r="F102" s="88"/>
      <c r="G102" s="86"/>
      <c r="H102" s="86"/>
      <c r="I102" s="89"/>
    </row>
    <row r="103" spans="2:9" s="85" customFormat="1" ht="15" customHeight="1">
      <c r="B103" s="84"/>
      <c r="D103" s="86"/>
      <c r="E103" s="214"/>
      <c r="F103" s="88"/>
      <c r="G103" s="86"/>
      <c r="H103" s="86"/>
      <c r="I103" s="89"/>
    </row>
    <row r="104" spans="2:9" s="85" customFormat="1" ht="15" customHeight="1">
      <c r="B104" s="84"/>
      <c r="D104" s="86"/>
      <c r="E104" s="214"/>
      <c r="F104" s="88"/>
      <c r="G104" s="86"/>
      <c r="H104" s="86"/>
      <c r="I104" s="89"/>
    </row>
    <row r="105" spans="2:9" s="85" customFormat="1" ht="15" customHeight="1">
      <c r="B105" s="84"/>
      <c r="D105" s="86"/>
      <c r="E105" s="214"/>
      <c r="F105" s="88"/>
      <c r="G105" s="86"/>
      <c r="H105" s="86"/>
      <c r="I105" s="89"/>
    </row>
    <row r="106" spans="2:9" s="85" customFormat="1" ht="15" customHeight="1">
      <c r="B106" s="84"/>
      <c r="D106" s="86"/>
      <c r="E106" s="214"/>
      <c r="F106" s="88"/>
      <c r="G106" s="86"/>
      <c r="H106" s="86"/>
      <c r="I106" s="89"/>
    </row>
    <row r="107" spans="2:9" s="85" customFormat="1" ht="15" customHeight="1">
      <c r="B107" s="84"/>
      <c r="D107" s="86"/>
      <c r="E107" s="214"/>
      <c r="F107" s="88"/>
      <c r="G107" s="86"/>
      <c r="H107" s="86"/>
      <c r="I107" s="89"/>
    </row>
    <row r="108" spans="2:9" s="85" customFormat="1" ht="15" customHeight="1">
      <c r="B108" s="84"/>
      <c r="D108" s="86"/>
      <c r="E108" s="214"/>
      <c r="F108" s="88"/>
      <c r="G108" s="86"/>
      <c r="H108" s="86"/>
      <c r="I108" s="89"/>
    </row>
    <row r="109" spans="2:9" s="85" customFormat="1" ht="15" customHeight="1">
      <c r="B109" s="84"/>
      <c r="D109" s="86"/>
      <c r="E109" s="214"/>
      <c r="F109" s="88"/>
      <c r="G109" s="86"/>
      <c r="H109" s="86"/>
      <c r="I109" s="89"/>
    </row>
    <row r="110" spans="2:9" s="85" customFormat="1" ht="15" customHeight="1">
      <c r="B110" s="84"/>
      <c r="D110" s="86"/>
      <c r="E110" s="214"/>
      <c r="F110" s="88"/>
      <c r="G110" s="86"/>
      <c r="H110" s="86"/>
      <c r="I110" s="89"/>
    </row>
    <row r="111" spans="2:9" s="85" customFormat="1" ht="15" customHeight="1">
      <c r="B111" s="84"/>
      <c r="D111" s="86"/>
      <c r="E111" s="214"/>
      <c r="F111" s="88"/>
      <c r="G111" s="86"/>
      <c r="H111" s="86"/>
      <c r="I111" s="89"/>
    </row>
    <row r="112" spans="2:9" s="85" customFormat="1" ht="15" customHeight="1">
      <c r="B112" s="84"/>
      <c r="D112" s="86"/>
      <c r="E112" s="214"/>
      <c r="F112" s="88"/>
      <c r="G112" s="86"/>
      <c r="H112" s="86"/>
      <c r="I112" s="89"/>
    </row>
    <row r="113" spans="2:9" s="85" customFormat="1" ht="15" customHeight="1">
      <c r="B113" s="84"/>
      <c r="D113" s="86"/>
      <c r="E113" s="214"/>
      <c r="F113" s="88"/>
      <c r="G113" s="86"/>
      <c r="H113" s="86"/>
      <c r="I113" s="89"/>
    </row>
    <row r="114" spans="2:9" s="85" customFormat="1" ht="15" customHeight="1">
      <c r="B114" s="84"/>
      <c r="D114" s="86"/>
      <c r="E114" s="214"/>
      <c r="F114" s="88"/>
      <c r="G114" s="86"/>
      <c r="H114" s="86"/>
      <c r="I114" s="89"/>
    </row>
    <row r="115" spans="2:9" s="85" customFormat="1" ht="15" customHeight="1">
      <c r="B115" s="84"/>
      <c r="D115" s="86"/>
      <c r="E115" s="214"/>
      <c r="F115" s="88"/>
      <c r="G115" s="86"/>
      <c r="H115" s="86"/>
      <c r="I115" s="89"/>
    </row>
    <row r="116" spans="2:9" s="85" customFormat="1" ht="15" customHeight="1">
      <c r="B116" s="84"/>
      <c r="D116" s="86"/>
      <c r="E116" s="214"/>
      <c r="F116" s="88"/>
      <c r="G116" s="86"/>
      <c r="H116" s="86"/>
      <c r="I116" s="89"/>
    </row>
    <row r="117" spans="2:9" s="85" customFormat="1" ht="15" customHeight="1">
      <c r="B117" s="84"/>
      <c r="D117" s="86"/>
      <c r="E117" s="214"/>
      <c r="F117" s="88"/>
      <c r="G117" s="86"/>
      <c r="H117" s="86"/>
      <c r="I117" s="89"/>
    </row>
    <row r="118" spans="2:9" s="85" customFormat="1" ht="15" customHeight="1">
      <c r="B118" s="84"/>
      <c r="D118" s="86"/>
      <c r="E118" s="214"/>
      <c r="F118" s="88"/>
      <c r="G118" s="86"/>
      <c r="H118" s="86"/>
      <c r="I118" s="89"/>
    </row>
    <row r="119" spans="2:9" s="85" customFormat="1" ht="15" customHeight="1">
      <c r="B119" s="84"/>
      <c r="D119" s="86"/>
      <c r="E119" s="214"/>
      <c r="F119" s="88"/>
      <c r="G119" s="86"/>
      <c r="H119" s="86"/>
      <c r="I119" s="89"/>
    </row>
    <row r="120" spans="2:9" s="85" customFormat="1" ht="15" customHeight="1">
      <c r="B120" s="84"/>
      <c r="D120" s="86"/>
      <c r="E120" s="214"/>
      <c r="F120" s="88"/>
      <c r="G120" s="86"/>
      <c r="H120" s="86"/>
      <c r="I120" s="89"/>
    </row>
    <row r="121" spans="2:9" s="85" customFormat="1" ht="15" customHeight="1">
      <c r="B121" s="84"/>
      <c r="D121" s="86"/>
      <c r="E121" s="214"/>
      <c r="F121" s="88"/>
      <c r="G121" s="86"/>
      <c r="H121" s="86"/>
      <c r="I121" s="89"/>
    </row>
    <row r="122" spans="2:9" s="85" customFormat="1" ht="15" customHeight="1">
      <c r="B122" s="84"/>
      <c r="D122" s="86"/>
      <c r="E122" s="214"/>
      <c r="F122" s="88"/>
      <c r="G122" s="86"/>
      <c r="H122" s="86"/>
      <c r="I122" s="89"/>
    </row>
    <row r="123" spans="2:9" s="85" customFormat="1" ht="15" customHeight="1">
      <c r="B123" s="84"/>
      <c r="D123" s="86"/>
      <c r="E123" s="214"/>
      <c r="F123" s="88"/>
      <c r="G123" s="86"/>
      <c r="H123" s="86"/>
      <c r="I123" s="89"/>
    </row>
    <row r="124" spans="2:9" s="85" customFormat="1" ht="15" customHeight="1">
      <c r="B124" s="84"/>
      <c r="D124" s="86"/>
      <c r="E124" s="214"/>
      <c r="F124" s="88"/>
      <c r="G124" s="86"/>
      <c r="H124" s="86"/>
      <c r="I124" s="89"/>
    </row>
    <row r="125" spans="2:9" s="85" customFormat="1" ht="15" customHeight="1">
      <c r="B125" s="84"/>
      <c r="D125" s="86"/>
      <c r="E125" s="214"/>
      <c r="F125" s="88"/>
      <c r="G125" s="86"/>
      <c r="H125" s="86"/>
      <c r="I125" s="89"/>
    </row>
    <row r="126" spans="2:9" s="85" customFormat="1" ht="15" customHeight="1">
      <c r="B126" s="84"/>
      <c r="D126" s="86"/>
      <c r="E126" s="214"/>
      <c r="F126" s="88"/>
      <c r="G126" s="86"/>
      <c r="H126" s="86"/>
      <c r="I126" s="89"/>
    </row>
    <row r="127" spans="2:9" s="85" customFormat="1" ht="15" customHeight="1">
      <c r="B127" s="84"/>
      <c r="D127" s="86"/>
      <c r="E127" s="214"/>
      <c r="F127" s="88"/>
      <c r="G127" s="86"/>
      <c r="H127" s="86"/>
      <c r="I127" s="89"/>
    </row>
    <row r="128" spans="2:9" s="85" customFormat="1" ht="15" customHeight="1">
      <c r="B128" s="84"/>
      <c r="D128" s="86"/>
      <c r="E128" s="214"/>
      <c r="F128" s="88"/>
      <c r="G128" s="86"/>
      <c r="H128" s="86"/>
      <c r="I128" s="89"/>
    </row>
    <row r="129" spans="2:9" s="85" customFormat="1" ht="15" customHeight="1">
      <c r="B129" s="84"/>
      <c r="D129" s="86"/>
      <c r="E129" s="214"/>
      <c r="F129" s="88"/>
      <c r="G129" s="86"/>
      <c r="H129" s="86"/>
      <c r="I129" s="89"/>
    </row>
    <row r="130" spans="2:9" s="85" customFormat="1" ht="15" customHeight="1">
      <c r="B130" s="84"/>
      <c r="D130" s="86"/>
      <c r="E130" s="214"/>
      <c r="F130" s="88"/>
      <c r="G130" s="86"/>
      <c r="H130" s="86"/>
      <c r="I130" s="89"/>
    </row>
    <row r="131" spans="2:9" s="85" customFormat="1" ht="15" customHeight="1">
      <c r="B131" s="84"/>
      <c r="D131" s="86"/>
      <c r="E131" s="214"/>
      <c r="F131" s="88"/>
      <c r="G131" s="86"/>
      <c r="H131" s="86"/>
      <c r="I131" s="89"/>
    </row>
    <row r="132" spans="2:9" s="85" customFormat="1" ht="15" customHeight="1">
      <c r="B132" s="84"/>
      <c r="D132" s="86"/>
      <c r="E132" s="214"/>
      <c r="F132" s="88"/>
      <c r="G132" s="86"/>
      <c r="H132" s="86"/>
      <c r="I132" s="89"/>
    </row>
    <row r="133" spans="2:9" s="85" customFormat="1" ht="15" customHeight="1">
      <c r="B133" s="84"/>
      <c r="D133" s="86"/>
      <c r="E133" s="214"/>
      <c r="F133" s="88"/>
      <c r="G133" s="86"/>
      <c r="H133" s="86"/>
      <c r="I133" s="89"/>
    </row>
    <row r="134" spans="2:9" s="85" customFormat="1" ht="15" customHeight="1">
      <c r="B134" s="84"/>
      <c r="D134" s="86"/>
      <c r="E134" s="214"/>
      <c r="F134" s="88"/>
      <c r="G134" s="86"/>
      <c r="H134" s="86"/>
      <c r="I134" s="89"/>
    </row>
    <row r="135" spans="2:9" s="85" customFormat="1" ht="15" customHeight="1">
      <c r="B135" s="84"/>
      <c r="D135" s="86"/>
      <c r="E135" s="214"/>
      <c r="F135" s="88"/>
      <c r="G135" s="86"/>
      <c r="H135" s="86"/>
      <c r="I135" s="89"/>
    </row>
    <row r="136" spans="2:9" s="85" customFormat="1" ht="15" customHeight="1">
      <c r="B136" s="84"/>
      <c r="D136" s="86"/>
      <c r="E136" s="214"/>
      <c r="F136" s="88"/>
      <c r="G136" s="86"/>
      <c r="H136" s="86"/>
      <c r="I136" s="89"/>
    </row>
    <row r="137" spans="2:9" s="85" customFormat="1" ht="15" customHeight="1">
      <c r="B137" s="84"/>
      <c r="D137" s="86"/>
      <c r="E137" s="214"/>
      <c r="F137" s="88"/>
      <c r="G137" s="86"/>
      <c r="H137" s="86"/>
      <c r="I137" s="89"/>
    </row>
    <row r="138" spans="2:9" s="85" customFormat="1" ht="15" customHeight="1">
      <c r="B138" s="84"/>
      <c r="D138" s="86"/>
      <c r="E138" s="214"/>
      <c r="F138" s="88"/>
      <c r="G138" s="86"/>
      <c r="H138" s="86"/>
      <c r="I138" s="89"/>
    </row>
    <row r="139" spans="2:9" s="85" customFormat="1" ht="15" customHeight="1">
      <c r="B139" s="84"/>
      <c r="D139" s="86"/>
      <c r="E139" s="214"/>
      <c r="F139" s="88"/>
      <c r="G139" s="86"/>
      <c r="H139" s="86"/>
      <c r="I139" s="89"/>
    </row>
    <row r="140" spans="2:9" s="85" customFormat="1" ht="15" customHeight="1">
      <c r="B140" s="84"/>
      <c r="D140" s="86"/>
      <c r="E140" s="214"/>
      <c r="F140" s="88"/>
      <c r="G140" s="86"/>
      <c r="H140" s="86"/>
      <c r="I140" s="89"/>
    </row>
    <row r="141" spans="2:9" s="85" customFormat="1" ht="15" customHeight="1">
      <c r="B141" s="84"/>
      <c r="D141" s="86"/>
      <c r="E141" s="214"/>
      <c r="F141" s="88"/>
      <c r="G141" s="86"/>
      <c r="H141" s="86"/>
      <c r="I141" s="89"/>
    </row>
    <row r="142" spans="2:9" s="85" customFormat="1" ht="15" customHeight="1">
      <c r="B142" s="84"/>
      <c r="D142" s="86"/>
      <c r="E142" s="214"/>
      <c r="F142" s="88"/>
      <c r="G142" s="86"/>
      <c r="H142" s="86"/>
      <c r="I142" s="89"/>
    </row>
    <row r="143" spans="2:9" s="85" customFormat="1" ht="15" customHeight="1">
      <c r="B143" s="84"/>
      <c r="D143" s="86"/>
      <c r="E143" s="214"/>
      <c r="F143" s="88"/>
      <c r="G143" s="86"/>
      <c r="H143" s="86"/>
      <c r="I143" s="89"/>
    </row>
    <row r="144" spans="2:9" s="85" customFormat="1" ht="15" customHeight="1">
      <c r="B144" s="84"/>
      <c r="D144" s="86"/>
      <c r="E144" s="214"/>
      <c r="F144" s="88"/>
      <c r="G144" s="86"/>
      <c r="H144" s="86"/>
      <c r="I144" s="89"/>
    </row>
    <row r="145" spans="2:9" s="85" customFormat="1" ht="15" customHeight="1">
      <c r="B145" s="84"/>
      <c r="D145" s="86"/>
      <c r="E145" s="214"/>
      <c r="F145" s="88"/>
      <c r="G145" s="86"/>
      <c r="H145" s="86"/>
      <c r="I145" s="89"/>
    </row>
    <row r="146" spans="2:9" s="85" customFormat="1" ht="15" customHeight="1">
      <c r="B146" s="84"/>
      <c r="D146" s="86"/>
      <c r="E146" s="214"/>
      <c r="F146" s="88"/>
      <c r="G146" s="86"/>
      <c r="H146" s="86"/>
      <c r="I146" s="89"/>
    </row>
    <row r="147" spans="2:9" s="85" customFormat="1" ht="15" customHeight="1">
      <c r="B147" s="84"/>
      <c r="D147" s="86"/>
      <c r="E147" s="214"/>
      <c r="F147" s="88"/>
      <c r="G147" s="86"/>
      <c r="H147" s="86"/>
      <c r="I147" s="89"/>
    </row>
    <row r="148" spans="2:9" s="85" customFormat="1" ht="15" customHeight="1">
      <c r="B148" s="84"/>
      <c r="D148" s="86"/>
      <c r="E148" s="214"/>
      <c r="F148" s="88"/>
      <c r="G148" s="86"/>
      <c r="H148" s="86"/>
      <c r="I148" s="89"/>
    </row>
    <row r="149" spans="2:9" s="85" customFormat="1" ht="15" customHeight="1">
      <c r="B149" s="84"/>
      <c r="D149" s="86"/>
      <c r="E149" s="214"/>
      <c r="F149" s="88"/>
      <c r="G149" s="86"/>
      <c r="H149" s="86"/>
      <c r="I149" s="89"/>
    </row>
    <row r="150" spans="2:9" s="85" customFormat="1" ht="15" customHeight="1">
      <c r="B150" s="84"/>
      <c r="D150" s="86"/>
      <c r="E150" s="214"/>
      <c r="F150" s="88"/>
      <c r="G150" s="86"/>
      <c r="H150" s="86"/>
      <c r="I150" s="89"/>
    </row>
    <row r="151" spans="2:9" s="85" customFormat="1" ht="15" customHeight="1">
      <c r="B151" s="84"/>
      <c r="D151" s="86"/>
      <c r="E151" s="214"/>
      <c r="F151" s="88"/>
      <c r="G151" s="86"/>
      <c r="H151" s="86"/>
      <c r="I151" s="89"/>
    </row>
    <row r="152" spans="2:9" s="85" customFormat="1" ht="15" customHeight="1">
      <c r="B152" s="84"/>
      <c r="D152" s="86"/>
      <c r="E152" s="214"/>
      <c r="F152" s="88"/>
      <c r="G152" s="86"/>
      <c r="H152" s="86"/>
      <c r="I152" s="89"/>
    </row>
    <row r="153" spans="2:9" s="85" customFormat="1" ht="15" customHeight="1">
      <c r="B153" s="84"/>
      <c r="D153" s="86"/>
      <c r="E153" s="214"/>
      <c r="F153" s="88"/>
      <c r="G153" s="86"/>
      <c r="H153" s="86"/>
      <c r="I153" s="89"/>
    </row>
    <row r="154" spans="2:9" s="85" customFormat="1" ht="15" customHeight="1">
      <c r="B154" s="84"/>
      <c r="D154" s="86"/>
      <c r="E154" s="214"/>
      <c r="F154" s="88"/>
      <c r="G154" s="86"/>
      <c r="H154" s="86"/>
      <c r="I154" s="89"/>
    </row>
    <row r="155" spans="2:9" s="85" customFormat="1" ht="15" customHeight="1">
      <c r="B155" s="84"/>
      <c r="D155" s="86"/>
      <c r="E155" s="214"/>
      <c r="F155" s="88"/>
      <c r="G155" s="86"/>
      <c r="H155" s="86"/>
      <c r="I155" s="89"/>
    </row>
    <row r="156" spans="2:9" s="85" customFormat="1" ht="15" customHeight="1">
      <c r="B156" s="84"/>
      <c r="D156" s="86"/>
      <c r="E156" s="214"/>
      <c r="F156" s="88"/>
      <c r="G156" s="86"/>
      <c r="H156" s="86"/>
      <c r="I156" s="89"/>
    </row>
    <row r="157" spans="2:9" s="85" customFormat="1" ht="15" customHeight="1">
      <c r="B157" s="84"/>
      <c r="D157" s="86"/>
      <c r="E157" s="214"/>
      <c r="F157" s="88"/>
      <c r="G157" s="86"/>
      <c r="H157" s="86"/>
      <c r="I157" s="89"/>
    </row>
    <row r="158" spans="2:9" s="85" customFormat="1" ht="15" customHeight="1">
      <c r="B158" s="84"/>
      <c r="D158" s="86"/>
      <c r="E158" s="214"/>
      <c r="F158" s="88"/>
      <c r="G158" s="86"/>
      <c r="H158" s="86"/>
      <c r="I158" s="89"/>
    </row>
    <row r="159" spans="2:9" s="85" customFormat="1" ht="15" customHeight="1">
      <c r="B159" s="84"/>
      <c r="D159" s="86"/>
      <c r="E159" s="214"/>
      <c r="F159" s="88"/>
      <c r="G159" s="86"/>
      <c r="H159" s="86"/>
      <c r="I159" s="89"/>
    </row>
    <row r="160" spans="2:9" s="85" customFormat="1" ht="15" customHeight="1">
      <c r="B160" s="84"/>
      <c r="D160" s="86"/>
      <c r="E160" s="214"/>
      <c r="F160" s="88"/>
      <c r="G160" s="86"/>
      <c r="H160" s="86"/>
      <c r="I160" s="89"/>
    </row>
    <row r="161" spans="2:9" s="85" customFormat="1" ht="15" customHeight="1">
      <c r="B161" s="84"/>
      <c r="D161" s="86"/>
      <c r="E161" s="214"/>
      <c r="F161" s="88"/>
      <c r="G161" s="86"/>
      <c r="H161" s="86"/>
      <c r="I161" s="89"/>
    </row>
    <row r="162" spans="2:9" s="85" customFormat="1" ht="15" customHeight="1">
      <c r="B162" s="84"/>
      <c r="D162" s="86"/>
      <c r="E162" s="214"/>
      <c r="F162" s="88"/>
      <c r="G162" s="86"/>
      <c r="H162" s="86"/>
      <c r="I162" s="89"/>
    </row>
    <row r="163" spans="2:9" s="85" customFormat="1" ht="15" customHeight="1">
      <c r="B163" s="84"/>
      <c r="D163" s="86"/>
      <c r="E163" s="214"/>
      <c r="F163" s="88"/>
      <c r="G163" s="86"/>
      <c r="H163" s="86"/>
      <c r="I163" s="89"/>
    </row>
    <row r="164" spans="2:9" s="85" customFormat="1" ht="15" customHeight="1">
      <c r="B164" s="84"/>
      <c r="D164" s="86"/>
      <c r="E164" s="214"/>
      <c r="F164" s="88"/>
      <c r="G164" s="86"/>
      <c r="H164" s="86"/>
      <c r="I164" s="89"/>
    </row>
    <row r="165" spans="2:9" s="85" customFormat="1" ht="15" customHeight="1">
      <c r="B165" s="84"/>
      <c r="D165" s="86"/>
      <c r="E165" s="214"/>
      <c r="F165" s="88"/>
      <c r="G165" s="86"/>
      <c r="H165" s="86"/>
      <c r="I165" s="89"/>
    </row>
    <row r="166" spans="2:9" s="85" customFormat="1" ht="15" customHeight="1">
      <c r="B166" s="84"/>
      <c r="D166" s="86"/>
      <c r="E166" s="214"/>
      <c r="F166" s="88"/>
      <c r="G166" s="86"/>
      <c r="H166" s="86"/>
      <c r="I166" s="89"/>
    </row>
    <row r="167" spans="2:9" s="85" customFormat="1" ht="15" customHeight="1">
      <c r="B167" s="84"/>
      <c r="D167" s="86"/>
      <c r="E167" s="214"/>
      <c r="F167" s="88"/>
      <c r="G167" s="86"/>
      <c r="H167" s="86"/>
      <c r="I167" s="89"/>
    </row>
    <row r="168" spans="2:9" s="85" customFormat="1" ht="15" customHeight="1">
      <c r="B168" s="84"/>
      <c r="D168" s="86"/>
      <c r="E168" s="214"/>
      <c r="F168" s="88"/>
      <c r="G168" s="86"/>
      <c r="H168" s="86"/>
      <c r="I168" s="89"/>
    </row>
    <row r="169" spans="2:9" s="85" customFormat="1" ht="15" customHeight="1">
      <c r="B169" s="84"/>
      <c r="D169" s="86"/>
      <c r="E169" s="214"/>
      <c r="F169" s="88"/>
      <c r="G169" s="86"/>
      <c r="H169" s="86"/>
      <c r="I169" s="89"/>
    </row>
    <row r="170" spans="2:9" s="85" customFormat="1" ht="15" customHeight="1">
      <c r="B170" s="84"/>
      <c r="D170" s="86"/>
      <c r="E170" s="214"/>
      <c r="F170" s="88"/>
      <c r="G170" s="86"/>
      <c r="H170" s="86"/>
      <c r="I170" s="89"/>
    </row>
    <row r="171" spans="2:9" s="85" customFormat="1" ht="15" customHeight="1">
      <c r="B171" s="84"/>
      <c r="D171" s="86"/>
      <c r="E171" s="214"/>
      <c r="F171" s="88"/>
      <c r="G171" s="86"/>
      <c r="H171" s="86"/>
      <c r="I171" s="89"/>
    </row>
    <row r="172" spans="2:9" s="85" customFormat="1" ht="15" customHeight="1">
      <c r="B172" s="84"/>
      <c r="D172" s="86"/>
      <c r="E172" s="214"/>
      <c r="F172" s="88"/>
      <c r="G172" s="86"/>
      <c r="H172" s="86"/>
      <c r="I172" s="89"/>
    </row>
    <row r="173" spans="2:9" s="85" customFormat="1" ht="15" customHeight="1">
      <c r="B173" s="84"/>
      <c r="D173" s="86"/>
      <c r="E173" s="214"/>
      <c r="F173" s="88"/>
      <c r="G173" s="86"/>
      <c r="H173" s="86"/>
      <c r="I173" s="89"/>
    </row>
    <row r="174" spans="2:9" s="85" customFormat="1" ht="15" customHeight="1">
      <c r="B174" s="84"/>
      <c r="D174" s="86"/>
      <c r="E174" s="214"/>
      <c r="F174" s="88"/>
      <c r="G174" s="86"/>
      <c r="H174" s="86"/>
      <c r="I174" s="89"/>
    </row>
    <row r="175" spans="2:9" s="85" customFormat="1" ht="15" customHeight="1">
      <c r="B175" s="84"/>
      <c r="D175" s="86"/>
      <c r="E175" s="214"/>
      <c r="F175" s="88"/>
      <c r="G175" s="86"/>
      <c r="H175" s="86"/>
      <c r="I175" s="89"/>
    </row>
    <row r="176" spans="2:9" s="85" customFormat="1" ht="15" customHeight="1">
      <c r="B176" s="84"/>
      <c r="D176" s="86"/>
      <c r="E176" s="214"/>
      <c r="F176" s="88"/>
      <c r="G176" s="86"/>
      <c r="H176" s="86"/>
      <c r="I176" s="89"/>
    </row>
    <row r="177" spans="2:9" s="85" customFormat="1" ht="15" customHeight="1">
      <c r="B177" s="84"/>
      <c r="D177" s="86"/>
      <c r="E177" s="214"/>
      <c r="F177" s="88"/>
      <c r="G177" s="86"/>
      <c r="H177" s="86"/>
      <c r="I177" s="89"/>
    </row>
    <row r="178" spans="2:9" s="85" customFormat="1" ht="15" customHeight="1">
      <c r="B178" s="84"/>
      <c r="D178" s="86"/>
      <c r="E178" s="214"/>
      <c r="F178" s="88"/>
      <c r="G178" s="86"/>
      <c r="H178" s="86"/>
      <c r="I178" s="89"/>
    </row>
    <row r="179" spans="2:9" s="85" customFormat="1" ht="15" customHeight="1">
      <c r="B179" s="84"/>
      <c r="D179" s="86"/>
      <c r="E179" s="214"/>
      <c r="F179" s="88"/>
      <c r="G179" s="86"/>
      <c r="H179" s="86"/>
      <c r="I179" s="89"/>
    </row>
    <row r="180" spans="2:9" s="85" customFormat="1" ht="15" customHeight="1">
      <c r="B180" s="84"/>
      <c r="D180" s="86"/>
      <c r="E180" s="214"/>
      <c r="F180" s="88"/>
      <c r="G180" s="86"/>
      <c r="H180" s="86"/>
      <c r="I180" s="89"/>
    </row>
    <row r="181" spans="2:9" s="85" customFormat="1" ht="15" customHeight="1">
      <c r="B181" s="84"/>
      <c r="D181" s="86"/>
      <c r="E181" s="214"/>
      <c r="F181" s="88"/>
      <c r="G181" s="86"/>
      <c r="H181" s="86"/>
      <c r="I181" s="89"/>
    </row>
    <row r="182" spans="2:9" s="85" customFormat="1" ht="15" customHeight="1">
      <c r="B182" s="84"/>
      <c r="D182" s="86"/>
      <c r="E182" s="214"/>
      <c r="F182" s="88"/>
      <c r="G182" s="86"/>
      <c r="H182" s="86"/>
      <c r="I182" s="89"/>
    </row>
    <row r="183" spans="2:9" s="85" customFormat="1" ht="15" customHeight="1">
      <c r="B183" s="84"/>
      <c r="D183" s="86"/>
      <c r="E183" s="214"/>
      <c r="F183" s="88"/>
      <c r="G183" s="86"/>
      <c r="H183" s="86"/>
      <c r="I183" s="89"/>
    </row>
    <row r="184" spans="2:9" s="85" customFormat="1" ht="15" customHeight="1">
      <c r="B184" s="84"/>
      <c r="D184" s="86"/>
      <c r="E184" s="214"/>
      <c r="F184" s="88"/>
      <c r="G184" s="86"/>
      <c r="H184" s="86"/>
      <c r="I184" s="89"/>
    </row>
    <row r="185" spans="2:9" s="85" customFormat="1" ht="15" customHeight="1">
      <c r="B185" s="84"/>
      <c r="D185" s="86"/>
      <c r="E185" s="214"/>
      <c r="F185" s="88"/>
      <c r="G185" s="86"/>
      <c r="H185" s="86"/>
      <c r="I185" s="89"/>
    </row>
    <row r="186" spans="2:9" s="85" customFormat="1" ht="15" customHeight="1">
      <c r="B186" s="84"/>
      <c r="D186" s="86"/>
      <c r="E186" s="214"/>
      <c r="F186" s="88"/>
      <c r="G186" s="86"/>
      <c r="H186" s="86"/>
      <c r="I186" s="89"/>
    </row>
    <row r="187" spans="2:9" s="85" customFormat="1" ht="15" customHeight="1">
      <c r="B187" s="84"/>
      <c r="D187" s="86"/>
      <c r="E187" s="214"/>
      <c r="F187" s="88"/>
      <c r="G187" s="86"/>
      <c r="H187" s="86"/>
      <c r="I187" s="89"/>
    </row>
    <row r="188" spans="2:9" s="85" customFormat="1" ht="15" customHeight="1">
      <c r="B188" s="84"/>
      <c r="D188" s="86"/>
      <c r="E188" s="214"/>
      <c r="F188" s="88"/>
      <c r="G188" s="86"/>
      <c r="H188" s="86"/>
      <c r="I188" s="89"/>
    </row>
    <row r="189" spans="2:9" s="85" customFormat="1" ht="15" customHeight="1">
      <c r="B189" s="84"/>
      <c r="D189" s="86"/>
      <c r="E189" s="214"/>
      <c r="F189" s="88"/>
      <c r="G189" s="86"/>
      <c r="H189" s="86"/>
      <c r="I189" s="89"/>
    </row>
    <row r="190" spans="2:9" s="85" customFormat="1" ht="15" customHeight="1">
      <c r="B190" s="84"/>
      <c r="D190" s="86"/>
      <c r="E190" s="214"/>
      <c r="F190" s="88"/>
      <c r="G190" s="86"/>
      <c r="H190" s="86"/>
      <c r="I190" s="89"/>
    </row>
    <row r="191" spans="2:9" s="85" customFormat="1" ht="15" customHeight="1">
      <c r="B191" s="84"/>
      <c r="D191" s="86"/>
      <c r="E191" s="214"/>
      <c r="F191" s="88"/>
      <c r="G191" s="86"/>
      <c r="H191" s="86"/>
      <c r="I191" s="89"/>
    </row>
    <row r="192" spans="2:9" s="85" customFormat="1" ht="15" customHeight="1">
      <c r="B192" s="84"/>
      <c r="D192" s="86"/>
      <c r="E192" s="214"/>
      <c r="F192" s="88"/>
      <c r="G192" s="86"/>
      <c r="H192" s="86"/>
      <c r="I192" s="89"/>
    </row>
    <row r="193" spans="2:9" s="85" customFormat="1" ht="15" customHeight="1">
      <c r="B193" s="84"/>
      <c r="D193" s="86"/>
      <c r="E193" s="214"/>
      <c r="F193" s="88"/>
      <c r="G193" s="86"/>
      <c r="H193" s="86"/>
      <c r="I193" s="89"/>
    </row>
    <row r="194" spans="2:9" s="85" customFormat="1" ht="15" customHeight="1">
      <c r="B194" s="84"/>
      <c r="D194" s="86"/>
      <c r="E194" s="214"/>
      <c r="F194" s="88"/>
      <c r="G194" s="86"/>
      <c r="H194" s="86"/>
      <c r="I194" s="89"/>
    </row>
    <row r="195" spans="2:9" s="85" customFormat="1" ht="15" customHeight="1">
      <c r="B195" s="84"/>
      <c r="D195" s="86"/>
      <c r="E195" s="214"/>
      <c r="F195" s="88"/>
      <c r="G195" s="86"/>
      <c r="H195" s="86"/>
      <c r="I195" s="89"/>
    </row>
    <row r="196" spans="2:9" s="85" customFormat="1" ht="15" customHeight="1">
      <c r="B196" s="84"/>
      <c r="D196" s="86"/>
      <c r="E196" s="214"/>
      <c r="F196" s="88"/>
      <c r="G196" s="86"/>
      <c r="H196" s="86"/>
      <c r="I196" s="89"/>
    </row>
    <row r="197" spans="2:9" s="85" customFormat="1" ht="15" customHeight="1">
      <c r="B197" s="84"/>
      <c r="D197" s="86"/>
      <c r="E197" s="214"/>
      <c r="F197" s="88"/>
      <c r="G197" s="86"/>
      <c r="H197" s="86"/>
      <c r="I197" s="89"/>
    </row>
    <row r="198" spans="2:9" s="85" customFormat="1" ht="15" customHeight="1">
      <c r="B198" s="84"/>
      <c r="D198" s="86"/>
      <c r="E198" s="214"/>
      <c r="F198" s="88"/>
      <c r="G198" s="86"/>
      <c r="H198" s="86"/>
      <c r="I198" s="89"/>
    </row>
    <row r="199" spans="2:9" s="85" customFormat="1" ht="15" customHeight="1">
      <c r="B199" s="84"/>
      <c r="D199" s="86"/>
      <c r="E199" s="214"/>
      <c r="F199" s="88"/>
      <c r="G199" s="86"/>
      <c r="H199" s="86"/>
      <c r="I199" s="89"/>
    </row>
    <row r="200" spans="2:9" s="85" customFormat="1" ht="15" customHeight="1">
      <c r="B200" s="84"/>
      <c r="D200" s="86"/>
      <c r="E200" s="214"/>
      <c r="F200" s="88"/>
      <c r="G200" s="86"/>
      <c r="H200" s="86"/>
      <c r="I200" s="89"/>
    </row>
    <row r="201" spans="2:9" s="85" customFormat="1" ht="15" customHeight="1">
      <c r="B201" s="84"/>
      <c r="D201" s="86"/>
      <c r="E201" s="214"/>
      <c r="F201" s="88"/>
      <c r="G201" s="86"/>
      <c r="H201" s="86"/>
      <c r="I201" s="89"/>
    </row>
    <row r="202" spans="2:9" s="85" customFormat="1" ht="15" customHeight="1">
      <c r="B202" s="84"/>
      <c r="D202" s="86"/>
      <c r="E202" s="214"/>
      <c r="F202" s="88"/>
      <c r="G202" s="86"/>
      <c r="H202" s="86"/>
      <c r="I202" s="89"/>
    </row>
    <row r="203" spans="2:9" s="85" customFormat="1" ht="15" customHeight="1">
      <c r="B203" s="84"/>
      <c r="D203" s="86"/>
      <c r="E203" s="214"/>
      <c r="F203" s="88"/>
      <c r="G203" s="86"/>
      <c r="H203" s="86"/>
      <c r="I203" s="89"/>
    </row>
    <row r="204" spans="2:9" s="85" customFormat="1" ht="15" customHeight="1">
      <c r="B204" s="84"/>
      <c r="D204" s="86"/>
      <c r="E204" s="214"/>
      <c r="F204" s="88"/>
      <c r="G204" s="86"/>
      <c r="H204" s="86"/>
      <c r="I204" s="89"/>
    </row>
    <row r="205" spans="2:9" s="85" customFormat="1" ht="15" customHeight="1">
      <c r="B205" s="84"/>
      <c r="D205" s="86"/>
      <c r="E205" s="214"/>
      <c r="F205" s="88"/>
      <c r="G205" s="86"/>
      <c r="H205" s="86"/>
      <c r="I205" s="89"/>
    </row>
    <row r="206" spans="2:9" s="85" customFormat="1" ht="15" customHeight="1">
      <c r="B206" s="84"/>
      <c r="D206" s="86"/>
      <c r="E206" s="214"/>
      <c r="F206" s="88"/>
      <c r="G206" s="86"/>
      <c r="H206" s="86"/>
      <c r="I206" s="89"/>
    </row>
    <row r="207" spans="2:9" s="85" customFormat="1" ht="15" customHeight="1">
      <c r="B207" s="84"/>
      <c r="D207" s="86"/>
      <c r="E207" s="214"/>
      <c r="F207" s="88"/>
      <c r="G207" s="86"/>
      <c r="H207" s="86"/>
      <c r="I207" s="89"/>
    </row>
    <row r="208" spans="2:9" s="85" customFormat="1" ht="15" customHeight="1">
      <c r="B208" s="84"/>
      <c r="D208" s="86"/>
      <c r="E208" s="214"/>
      <c r="F208" s="88"/>
      <c r="G208" s="86"/>
      <c r="H208" s="86"/>
      <c r="I208" s="89"/>
    </row>
    <row r="209" spans="2:9" s="85" customFormat="1" ht="15" customHeight="1">
      <c r="B209" s="84"/>
      <c r="D209" s="86"/>
      <c r="E209" s="214"/>
      <c r="F209" s="88"/>
      <c r="G209" s="86"/>
      <c r="H209" s="86"/>
      <c r="I209" s="89"/>
    </row>
    <row r="210" spans="2:9" s="85" customFormat="1" ht="15" customHeight="1">
      <c r="B210" s="84"/>
      <c r="D210" s="86"/>
      <c r="E210" s="214"/>
      <c r="F210" s="88"/>
      <c r="G210" s="86"/>
      <c r="H210" s="86"/>
      <c r="I210" s="89"/>
    </row>
    <row r="211" spans="2:9" s="85" customFormat="1" ht="15" customHeight="1">
      <c r="B211" s="84"/>
      <c r="D211" s="86"/>
      <c r="E211" s="214"/>
      <c r="F211" s="88"/>
      <c r="G211" s="86"/>
      <c r="H211" s="86"/>
      <c r="I211" s="89"/>
    </row>
    <row r="212" spans="2:9" s="85" customFormat="1" ht="15" customHeight="1">
      <c r="B212" s="84"/>
      <c r="D212" s="86"/>
      <c r="E212" s="214"/>
      <c r="F212" s="88"/>
      <c r="G212" s="86"/>
      <c r="H212" s="86"/>
      <c r="I212" s="89"/>
    </row>
    <row r="213" spans="2:9" s="85" customFormat="1" ht="15" customHeight="1">
      <c r="B213" s="84"/>
      <c r="D213" s="86"/>
      <c r="E213" s="214"/>
      <c r="F213" s="88"/>
      <c r="G213" s="86"/>
      <c r="H213" s="86"/>
      <c r="I213" s="89"/>
    </row>
    <row r="214" spans="2:9" s="85" customFormat="1" ht="15" customHeight="1">
      <c r="B214" s="84"/>
      <c r="D214" s="86"/>
      <c r="E214" s="214"/>
      <c r="F214" s="88"/>
      <c r="G214" s="86"/>
      <c r="H214" s="86"/>
      <c r="I214" s="89"/>
    </row>
    <row r="215" spans="2:9" s="85" customFormat="1" ht="15" customHeight="1">
      <c r="B215" s="84"/>
      <c r="D215" s="86"/>
      <c r="E215" s="214"/>
      <c r="F215" s="88"/>
      <c r="G215" s="86"/>
      <c r="H215" s="86"/>
      <c r="I215" s="89"/>
    </row>
    <row r="216" spans="2:9" s="85" customFormat="1" ht="15" customHeight="1">
      <c r="B216" s="84"/>
      <c r="D216" s="86"/>
      <c r="E216" s="214"/>
      <c r="F216" s="88"/>
      <c r="G216" s="86"/>
      <c r="H216" s="86"/>
      <c r="I216" s="89"/>
    </row>
    <row r="217" spans="2:9" s="85" customFormat="1" ht="15" customHeight="1">
      <c r="B217" s="84"/>
      <c r="D217" s="86"/>
      <c r="E217" s="214"/>
      <c r="F217" s="88"/>
      <c r="G217" s="86"/>
      <c r="H217" s="86"/>
      <c r="I217" s="89"/>
    </row>
    <row r="218" spans="2:9" s="85" customFormat="1" ht="15" customHeight="1">
      <c r="B218" s="84"/>
      <c r="D218" s="86"/>
      <c r="E218" s="214"/>
      <c r="F218" s="88"/>
      <c r="G218" s="86"/>
      <c r="H218" s="86"/>
      <c r="I218" s="89"/>
    </row>
    <row r="219" spans="2:9" s="85" customFormat="1" ht="15" customHeight="1">
      <c r="B219" s="84"/>
      <c r="D219" s="86"/>
      <c r="E219" s="214"/>
      <c r="F219" s="88"/>
      <c r="G219" s="86"/>
      <c r="H219" s="86"/>
      <c r="I219" s="89"/>
    </row>
    <row r="220" spans="2:9" s="85" customFormat="1" ht="15" customHeight="1">
      <c r="B220" s="84"/>
      <c r="D220" s="86"/>
      <c r="E220" s="214"/>
      <c r="F220" s="88"/>
      <c r="G220" s="86"/>
      <c r="H220" s="86"/>
      <c r="I220" s="89"/>
    </row>
    <row r="221" spans="2:9" s="85" customFormat="1" ht="15" customHeight="1">
      <c r="B221" s="84"/>
      <c r="D221" s="86"/>
      <c r="E221" s="214"/>
      <c r="F221" s="88"/>
      <c r="G221" s="86"/>
      <c r="H221" s="86"/>
      <c r="I221" s="89"/>
    </row>
    <row r="222" spans="2:9" s="85" customFormat="1" ht="15" customHeight="1">
      <c r="B222" s="84"/>
      <c r="D222" s="86"/>
      <c r="E222" s="214"/>
      <c r="F222" s="88"/>
      <c r="G222" s="86"/>
      <c r="H222" s="86"/>
      <c r="I222" s="89"/>
    </row>
    <row r="223" spans="2:9" s="85" customFormat="1" ht="15" customHeight="1">
      <c r="B223" s="84"/>
      <c r="D223" s="86"/>
      <c r="E223" s="214"/>
      <c r="F223" s="88"/>
      <c r="G223" s="86"/>
      <c r="H223" s="86"/>
      <c r="I223" s="89"/>
    </row>
    <row r="224" spans="2:9" s="85" customFormat="1" ht="15" customHeight="1">
      <c r="B224" s="84"/>
      <c r="D224" s="86"/>
      <c r="E224" s="214"/>
      <c r="F224" s="88"/>
      <c r="G224" s="86"/>
      <c r="H224" s="86"/>
      <c r="I224" s="89"/>
    </row>
    <row r="225" spans="2:9" s="85" customFormat="1" ht="15" customHeight="1">
      <c r="B225" s="84"/>
      <c r="D225" s="86"/>
      <c r="E225" s="214"/>
      <c r="F225" s="88"/>
      <c r="G225" s="86"/>
      <c r="H225" s="86"/>
      <c r="I225" s="89"/>
    </row>
    <row r="226" spans="2:9" s="85" customFormat="1" ht="15" customHeight="1">
      <c r="B226" s="84"/>
      <c r="D226" s="86"/>
      <c r="E226" s="214"/>
      <c r="F226" s="88"/>
      <c r="G226" s="86"/>
      <c r="H226" s="86"/>
      <c r="I226" s="89"/>
    </row>
    <row r="227" spans="2:9" s="85" customFormat="1" ht="15" customHeight="1">
      <c r="B227" s="84"/>
      <c r="D227" s="86"/>
      <c r="E227" s="214"/>
      <c r="F227" s="88"/>
      <c r="G227" s="86"/>
      <c r="H227" s="86"/>
      <c r="I227" s="89"/>
    </row>
    <row r="228" spans="2:9" s="85" customFormat="1" ht="15" customHeight="1">
      <c r="B228" s="84"/>
      <c r="D228" s="86"/>
      <c r="E228" s="214"/>
      <c r="F228" s="88"/>
      <c r="G228" s="86"/>
      <c r="H228" s="86"/>
      <c r="I228" s="89"/>
    </row>
    <row r="229" spans="2:9" s="85" customFormat="1" ht="15" customHeight="1">
      <c r="B229" s="84"/>
      <c r="D229" s="86"/>
      <c r="E229" s="214"/>
      <c r="F229" s="88"/>
      <c r="G229" s="86"/>
      <c r="H229" s="86"/>
      <c r="I229" s="89"/>
    </row>
    <row r="230" spans="2:9" s="85" customFormat="1" ht="15" customHeight="1">
      <c r="B230" s="84"/>
      <c r="D230" s="86"/>
      <c r="E230" s="214"/>
      <c r="F230" s="88"/>
      <c r="G230" s="86"/>
      <c r="H230" s="86"/>
      <c r="I230" s="89"/>
    </row>
    <row r="231" spans="2:9" s="85" customFormat="1" ht="15" customHeight="1">
      <c r="B231" s="84"/>
      <c r="D231" s="86"/>
      <c r="E231" s="214"/>
      <c r="F231" s="88"/>
      <c r="G231" s="86"/>
      <c r="H231" s="86"/>
      <c r="I231" s="89"/>
    </row>
    <row r="232" spans="2:9" s="85" customFormat="1" ht="15" customHeight="1">
      <c r="B232" s="84"/>
      <c r="D232" s="86"/>
      <c r="E232" s="214"/>
      <c r="F232" s="88"/>
      <c r="G232" s="86"/>
      <c r="H232" s="86"/>
      <c r="I232" s="89"/>
    </row>
    <row r="233" spans="2:9" s="85" customFormat="1" ht="15" customHeight="1">
      <c r="B233" s="84"/>
      <c r="D233" s="86"/>
      <c r="E233" s="214"/>
      <c r="F233" s="88"/>
      <c r="G233" s="86"/>
      <c r="H233" s="86"/>
      <c r="I233" s="89"/>
    </row>
    <row r="234" spans="2:9" s="85" customFormat="1" ht="15" customHeight="1">
      <c r="B234" s="84"/>
      <c r="D234" s="86"/>
      <c r="E234" s="214"/>
      <c r="F234" s="88"/>
      <c r="G234" s="86"/>
      <c r="H234" s="86"/>
      <c r="I234" s="89"/>
    </row>
    <row r="235" spans="2:9" s="85" customFormat="1" ht="15" customHeight="1">
      <c r="B235" s="84"/>
      <c r="D235" s="86"/>
      <c r="E235" s="214"/>
      <c r="F235" s="88"/>
      <c r="G235" s="86"/>
      <c r="H235" s="86"/>
      <c r="I235" s="89"/>
    </row>
    <row r="236" spans="2:9" s="85" customFormat="1" ht="15" customHeight="1">
      <c r="B236" s="84"/>
      <c r="D236" s="86"/>
      <c r="E236" s="214"/>
      <c r="F236" s="88"/>
      <c r="G236" s="86"/>
      <c r="H236" s="86"/>
      <c r="I236" s="89"/>
    </row>
    <row r="237" spans="2:9" s="85" customFormat="1" ht="15" customHeight="1">
      <c r="B237" s="84"/>
      <c r="D237" s="86"/>
      <c r="E237" s="214"/>
      <c r="F237" s="88"/>
      <c r="G237" s="86"/>
      <c r="H237" s="86"/>
      <c r="I237" s="89"/>
    </row>
    <row r="238" spans="2:9" s="85" customFormat="1" ht="15" customHeight="1">
      <c r="B238" s="84"/>
      <c r="D238" s="86"/>
      <c r="E238" s="214"/>
      <c r="F238" s="88"/>
      <c r="G238" s="86"/>
      <c r="H238" s="86"/>
      <c r="I238" s="89"/>
    </row>
    <row r="239" spans="2:9" s="85" customFormat="1" ht="15" customHeight="1">
      <c r="B239" s="84"/>
      <c r="D239" s="86"/>
      <c r="E239" s="214"/>
      <c r="F239" s="88"/>
      <c r="G239" s="86"/>
      <c r="H239" s="86"/>
      <c r="I239" s="89"/>
    </row>
    <row r="240" spans="2:9" s="85" customFormat="1" ht="15" customHeight="1">
      <c r="B240" s="84"/>
      <c r="D240" s="86"/>
      <c r="E240" s="214"/>
      <c r="F240" s="88"/>
      <c r="G240" s="86"/>
      <c r="H240" s="86"/>
      <c r="I240" s="89"/>
    </row>
    <row r="241" spans="2:9" s="85" customFormat="1" ht="15" customHeight="1">
      <c r="B241" s="84"/>
      <c r="D241" s="86"/>
      <c r="E241" s="214"/>
      <c r="F241" s="88"/>
      <c r="G241" s="86"/>
      <c r="H241" s="86"/>
      <c r="I241" s="89"/>
    </row>
    <row r="242" spans="2:9" s="85" customFormat="1" ht="15" customHeight="1">
      <c r="B242" s="84"/>
      <c r="D242" s="86"/>
      <c r="E242" s="214"/>
      <c r="F242" s="88"/>
      <c r="G242" s="86"/>
      <c r="H242" s="86"/>
      <c r="I242" s="89"/>
    </row>
    <row r="243" spans="2:9" s="85" customFormat="1" ht="15" customHeight="1">
      <c r="B243" s="84"/>
      <c r="D243" s="86"/>
      <c r="E243" s="214"/>
      <c r="F243" s="88"/>
      <c r="G243" s="86"/>
      <c r="H243" s="86"/>
      <c r="I243" s="89"/>
    </row>
    <row r="244" spans="2:9" s="85" customFormat="1" ht="15" customHeight="1">
      <c r="B244" s="84"/>
      <c r="D244" s="86"/>
      <c r="E244" s="214"/>
      <c r="F244" s="88"/>
      <c r="G244" s="86"/>
      <c r="H244" s="86"/>
      <c r="I244" s="89"/>
    </row>
    <row r="245" spans="2:9" s="85" customFormat="1" ht="15" customHeight="1">
      <c r="B245" s="84"/>
      <c r="D245" s="86"/>
      <c r="E245" s="214"/>
      <c r="F245" s="88"/>
      <c r="G245" s="86"/>
      <c r="H245" s="86"/>
      <c r="I245" s="89"/>
    </row>
    <row r="246" spans="2:9" s="85" customFormat="1" ht="15" customHeight="1">
      <c r="B246" s="84"/>
      <c r="D246" s="86"/>
      <c r="E246" s="214"/>
      <c r="F246" s="88"/>
      <c r="G246" s="86"/>
      <c r="H246" s="86"/>
      <c r="I246" s="89"/>
    </row>
    <row r="247" spans="2:9" s="85" customFormat="1" ht="15" customHeight="1">
      <c r="B247" s="84"/>
      <c r="D247" s="86"/>
      <c r="E247" s="214"/>
      <c r="F247" s="88"/>
      <c r="G247" s="86"/>
      <c r="H247" s="86"/>
      <c r="I247" s="89"/>
    </row>
    <row r="248" spans="2:9" s="85" customFormat="1" ht="15" customHeight="1">
      <c r="B248" s="84"/>
      <c r="D248" s="86"/>
      <c r="E248" s="214"/>
      <c r="F248" s="88"/>
      <c r="G248" s="86"/>
      <c r="H248" s="86"/>
      <c r="I248" s="89"/>
    </row>
    <row r="249" spans="2:9" s="85" customFormat="1" ht="15" customHeight="1">
      <c r="B249" s="84"/>
      <c r="D249" s="86"/>
      <c r="E249" s="214"/>
      <c r="F249" s="88"/>
      <c r="G249" s="86"/>
      <c r="H249" s="86"/>
      <c r="I249" s="89"/>
    </row>
    <row r="250" spans="2:9" s="85" customFormat="1" ht="15" customHeight="1">
      <c r="B250" s="84"/>
      <c r="D250" s="86"/>
      <c r="E250" s="214"/>
      <c r="F250" s="88"/>
      <c r="G250" s="86"/>
      <c r="H250" s="86"/>
      <c r="I250" s="89"/>
    </row>
    <row r="251" spans="2:9" s="85" customFormat="1" ht="15" customHeight="1">
      <c r="B251" s="84"/>
      <c r="D251" s="86"/>
      <c r="E251" s="214"/>
      <c r="F251" s="88"/>
      <c r="G251" s="86"/>
      <c r="H251" s="86"/>
      <c r="I251" s="89"/>
    </row>
    <row r="252" spans="2:9" s="85" customFormat="1" ht="15" customHeight="1">
      <c r="B252" s="84"/>
      <c r="D252" s="86"/>
      <c r="E252" s="214"/>
      <c r="F252" s="88"/>
      <c r="G252" s="86"/>
      <c r="H252" s="86"/>
      <c r="I252" s="89"/>
    </row>
    <row r="253" spans="2:9" s="85" customFormat="1" ht="15" customHeight="1">
      <c r="B253" s="84"/>
      <c r="D253" s="86"/>
      <c r="E253" s="214"/>
      <c r="F253" s="88"/>
      <c r="G253" s="86"/>
      <c r="H253" s="86"/>
      <c r="I253" s="89"/>
    </row>
    <row r="254" spans="2:9" s="85" customFormat="1" ht="15" customHeight="1">
      <c r="B254" s="84"/>
      <c r="D254" s="86"/>
      <c r="E254" s="214"/>
      <c r="F254" s="88"/>
      <c r="G254" s="86"/>
      <c r="H254" s="86"/>
      <c r="I254" s="89"/>
    </row>
    <row r="255" spans="2:9" s="85" customFormat="1" ht="15" customHeight="1">
      <c r="B255" s="84"/>
      <c r="D255" s="86"/>
      <c r="E255" s="214"/>
      <c r="F255" s="88"/>
      <c r="G255" s="86"/>
      <c r="H255" s="86"/>
      <c r="I255" s="89"/>
    </row>
    <row r="256" spans="2:9" s="85" customFormat="1" ht="15" customHeight="1">
      <c r="B256" s="84"/>
      <c r="D256" s="86"/>
      <c r="E256" s="214"/>
      <c r="F256" s="88"/>
      <c r="G256" s="86"/>
      <c r="H256" s="86"/>
      <c r="I256" s="89"/>
    </row>
    <row r="257" spans="2:9" s="85" customFormat="1" ht="15" customHeight="1">
      <c r="B257" s="84"/>
      <c r="D257" s="86"/>
      <c r="E257" s="214"/>
      <c r="F257" s="88"/>
      <c r="G257" s="86"/>
      <c r="H257" s="86"/>
      <c r="I257" s="89"/>
    </row>
    <row r="258" spans="2:9" s="85" customFormat="1" ht="15" customHeight="1">
      <c r="B258" s="84"/>
      <c r="D258" s="86"/>
      <c r="E258" s="214"/>
      <c r="F258" s="88"/>
      <c r="G258" s="86"/>
      <c r="H258" s="86"/>
      <c r="I258" s="89"/>
    </row>
    <row r="259" spans="2:9" s="85" customFormat="1" ht="15" customHeight="1">
      <c r="B259" s="84"/>
      <c r="D259" s="86"/>
      <c r="E259" s="214"/>
      <c r="F259" s="88"/>
      <c r="G259" s="86"/>
      <c r="H259" s="86"/>
      <c r="I259" s="89"/>
    </row>
    <row r="260" spans="2:9" s="85" customFormat="1" ht="15" customHeight="1">
      <c r="B260" s="84"/>
      <c r="D260" s="86"/>
      <c r="E260" s="214"/>
      <c r="F260" s="88"/>
      <c r="G260" s="86"/>
      <c r="H260" s="86"/>
      <c r="I260" s="89"/>
    </row>
    <row r="261" spans="2:9" s="85" customFormat="1" ht="15" customHeight="1">
      <c r="B261" s="84"/>
      <c r="D261" s="86"/>
      <c r="E261" s="214"/>
      <c r="F261" s="88"/>
      <c r="G261" s="86"/>
      <c r="H261" s="86"/>
      <c r="I261" s="89"/>
    </row>
    <row r="262" spans="2:9" s="85" customFormat="1" ht="15" customHeight="1">
      <c r="B262" s="84"/>
      <c r="D262" s="86"/>
      <c r="E262" s="214"/>
      <c r="F262" s="88"/>
      <c r="G262" s="86"/>
      <c r="H262" s="86"/>
      <c r="I262" s="89"/>
    </row>
    <row r="263" spans="2:9" s="85" customFormat="1" ht="15" customHeight="1">
      <c r="B263" s="84"/>
      <c r="D263" s="86"/>
      <c r="E263" s="214"/>
      <c r="F263" s="88"/>
      <c r="G263" s="86"/>
      <c r="H263" s="86"/>
      <c r="I263" s="89"/>
    </row>
    <row r="264" spans="2:9" s="85" customFormat="1" ht="15" customHeight="1">
      <c r="B264" s="84"/>
      <c r="D264" s="86"/>
      <c r="E264" s="214"/>
      <c r="F264" s="88"/>
      <c r="G264" s="86"/>
      <c r="H264" s="86"/>
      <c r="I264" s="89"/>
    </row>
    <row r="265" spans="2:9" s="85" customFormat="1" ht="15" customHeight="1">
      <c r="B265" s="84"/>
      <c r="D265" s="86"/>
      <c r="E265" s="214"/>
      <c r="F265" s="88"/>
      <c r="G265" s="86"/>
      <c r="H265" s="86"/>
      <c r="I265" s="89"/>
    </row>
    <row r="266" spans="2:9" s="85" customFormat="1" ht="15" customHeight="1">
      <c r="B266" s="84"/>
      <c r="D266" s="86"/>
      <c r="E266" s="214"/>
      <c r="F266" s="88"/>
      <c r="G266" s="86"/>
      <c r="H266" s="86"/>
      <c r="I266" s="89"/>
    </row>
    <row r="267" spans="2:9" s="85" customFormat="1" ht="15" customHeight="1">
      <c r="B267" s="84"/>
      <c r="D267" s="86"/>
      <c r="E267" s="214"/>
      <c r="F267" s="88"/>
      <c r="G267" s="86"/>
      <c r="H267" s="86"/>
      <c r="I267" s="89"/>
    </row>
    <row r="268" spans="2:9" s="85" customFormat="1" ht="15" customHeight="1">
      <c r="B268" s="84"/>
      <c r="D268" s="86"/>
      <c r="E268" s="214"/>
      <c r="F268" s="88"/>
      <c r="G268" s="86"/>
      <c r="H268" s="86"/>
      <c r="I268" s="89"/>
    </row>
    <row r="269" spans="2:9" s="85" customFormat="1" ht="15" customHeight="1">
      <c r="B269" s="84"/>
      <c r="D269" s="86"/>
      <c r="E269" s="214"/>
      <c r="F269" s="88"/>
      <c r="G269" s="86"/>
      <c r="H269" s="86"/>
      <c r="I269" s="89"/>
    </row>
    <row r="270" spans="2:9" s="85" customFormat="1" ht="15" customHeight="1">
      <c r="B270" s="84"/>
      <c r="D270" s="86"/>
      <c r="E270" s="214"/>
      <c r="F270" s="88"/>
      <c r="G270" s="86"/>
      <c r="H270" s="86"/>
      <c r="I270" s="89"/>
    </row>
    <row r="271" spans="2:9" s="85" customFormat="1" ht="15" customHeight="1">
      <c r="B271" s="84"/>
      <c r="D271" s="86"/>
      <c r="E271" s="214"/>
      <c r="F271" s="88"/>
      <c r="G271" s="86"/>
      <c r="H271" s="86"/>
      <c r="I271" s="89"/>
    </row>
    <row r="272" spans="2:9" s="85" customFormat="1" ht="15" customHeight="1">
      <c r="B272" s="84"/>
      <c r="D272" s="86"/>
      <c r="E272" s="214"/>
      <c r="F272" s="88"/>
      <c r="G272" s="86"/>
      <c r="H272" s="86"/>
      <c r="I272" s="89"/>
    </row>
    <row r="273" spans="2:9" s="85" customFormat="1" ht="15" customHeight="1">
      <c r="B273" s="84"/>
      <c r="D273" s="86"/>
      <c r="E273" s="214"/>
      <c r="F273" s="88"/>
      <c r="G273" s="86"/>
      <c r="H273" s="86"/>
      <c r="I273" s="89"/>
    </row>
    <row r="274" spans="2:9" s="85" customFormat="1" ht="15" customHeight="1">
      <c r="B274" s="84"/>
      <c r="D274" s="86"/>
      <c r="E274" s="214"/>
      <c r="F274" s="88"/>
      <c r="G274" s="86"/>
      <c r="H274" s="86"/>
      <c r="I274" s="89"/>
    </row>
    <row r="275" spans="2:9" s="85" customFormat="1" ht="15" customHeight="1">
      <c r="B275" s="84"/>
      <c r="D275" s="86"/>
      <c r="E275" s="214"/>
      <c r="F275" s="88"/>
      <c r="G275" s="86"/>
      <c r="H275" s="86"/>
      <c r="I275" s="89"/>
    </row>
    <row r="276" spans="2:9" s="85" customFormat="1" ht="15" customHeight="1">
      <c r="B276" s="84"/>
      <c r="D276" s="86"/>
      <c r="E276" s="214"/>
      <c r="F276" s="88"/>
      <c r="G276" s="86"/>
      <c r="H276" s="86"/>
      <c r="I276" s="89"/>
    </row>
    <row r="277" spans="2:9" s="85" customFormat="1" ht="15" customHeight="1">
      <c r="B277" s="84"/>
      <c r="D277" s="86"/>
      <c r="E277" s="214"/>
      <c r="F277" s="88"/>
      <c r="G277" s="86"/>
      <c r="H277" s="86"/>
      <c r="I277" s="89"/>
    </row>
    <row r="278" spans="2:9" s="85" customFormat="1" ht="15" customHeight="1">
      <c r="B278" s="84"/>
      <c r="D278" s="86"/>
      <c r="E278" s="214"/>
      <c r="F278" s="88"/>
      <c r="G278" s="86"/>
      <c r="H278" s="86"/>
      <c r="I278" s="89"/>
    </row>
    <row r="279" spans="2:9" s="85" customFormat="1" ht="15" customHeight="1">
      <c r="B279" s="84"/>
      <c r="D279" s="86"/>
      <c r="E279" s="214"/>
      <c r="F279" s="88"/>
      <c r="G279" s="86"/>
      <c r="H279" s="86"/>
      <c r="I279" s="89"/>
    </row>
    <row r="280" spans="2:9" s="85" customFormat="1" ht="15" customHeight="1">
      <c r="B280" s="84"/>
      <c r="D280" s="86"/>
      <c r="E280" s="214"/>
      <c r="F280" s="88"/>
      <c r="G280" s="86"/>
      <c r="H280" s="86"/>
      <c r="I280" s="89"/>
    </row>
    <row r="281" spans="2:9" s="85" customFormat="1" ht="15" customHeight="1">
      <c r="B281" s="84"/>
      <c r="D281" s="86"/>
      <c r="E281" s="214"/>
      <c r="F281" s="88"/>
      <c r="G281" s="86"/>
      <c r="H281" s="86"/>
      <c r="I281" s="89"/>
    </row>
    <row r="282" spans="2:9" s="85" customFormat="1" ht="15" customHeight="1">
      <c r="B282" s="84"/>
      <c r="D282" s="86"/>
      <c r="E282" s="214"/>
      <c r="F282" s="88"/>
      <c r="G282" s="86"/>
      <c r="H282" s="86"/>
      <c r="I282" s="89"/>
    </row>
    <row r="283" spans="2:9" s="85" customFormat="1" ht="15" customHeight="1">
      <c r="B283" s="84"/>
      <c r="D283" s="86"/>
      <c r="E283" s="214"/>
      <c r="F283" s="88"/>
      <c r="G283" s="86"/>
      <c r="H283" s="86"/>
      <c r="I283" s="89"/>
    </row>
    <row r="284" spans="2:9" s="85" customFormat="1" ht="15" customHeight="1">
      <c r="B284" s="84"/>
      <c r="D284" s="86"/>
      <c r="E284" s="214"/>
      <c r="F284" s="88"/>
      <c r="G284" s="86"/>
      <c r="H284" s="86"/>
      <c r="I284" s="89"/>
    </row>
    <row r="285" spans="2:9" s="66" customFormat="1" ht="15" customHeight="1">
      <c r="B285" s="65"/>
      <c r="D285" s="67"/>
      <c r="E285" s="209"/>
      <c r="F285" s="69"/>
      <c r="G285" s="67"/>
      <c r="H285" s="67"/>
      <c r="I285" s="70"/>
    </row>
    <row r="286" spans="2:9" s="66" customFormat="1" ht="15" customHeight="1">
      <c r="B286" s="65"/>
      <c r="D286" s="67"/>
      <c r="E286" s="209"/>
      <c r="F286" s="69"/>
      <c r="G286" s="67"/>
      <c r="H286" s="67"/>
      <c r="I286" s="70"/>
    </row>
    <row r="287" spans="2:9" s="66" customFormat="1" ht="15" customHeight="1">
      <c r="B287" s="65"/>
      <c r="D287" s="67"/>
      <c r="E287" s="209"/>
      <c r="F287" s="69"/>
      <c r="G287" s="67"/>
      <c r="H287" s="67"/>
      <c r="I287" s="70"/>
    </row>
    <row r="288" spans="2:9" s="66" customFormat="1" ht="15" customHeight="1">
      <c r="B288" s="65"/>
      <c r="D288" s="67"/>
      <c r="E288" s="209"/>
      <c r="F288" s="69"/>
      <c r="G288" s="67"/>
      <c r="H288" s="67"/>
      <c r="I288" s="70"/>
    </row>
    <row r="289" spans="2:9" s="66" customFormat="1" ht="15" customHeight="1">
      <c r="B289" s="65"/>
      <c r="D289" s="67"/>
      <c r="E289" s="209"/>
      <c r="F289" s="69"/>
      <c r="G289" s="67"/>
      <c r="H289" s="67"/>
      <c r="I289" s="70"/>
    </row>
    <row r="290" spans="2:9" s="66" customFormat="1" ht="15" customHeight="1">
      <c r="B290" s="65"/>
      <c r="D290" s="67"/>
      <c r="E290" s="209"/>
      <c r="F290" s="69"/>
      <c r="G290" s="67"/>
      <c r="H290" s="67"/>
      <c r="I290" s="70"/>
    </row>
    <row r="291" spans="2:9" s="66" customFormat="1" ht="15" customHeight="1">
      <c r="B291" s="65"/>
      <c r="D291" s="67"/>
      <c r="E291" s="209"/>
      <c r="F291" s="69"/>
      <c r="G291" s="67"/>
      <c r="H291" s="67"/>
      <c r="I291" s="70"/>
    </row>
    <row r="292" spans="2:9" s="66" customFormat="1" ht="15" customHeight="1">
      <c r="B292" s="65"/>
      <c r="D292" s="67"/>
      <c r="E292" s="209"/>
      <c r="F292" s="69"/>
      <c r="G292" s="67"/>
      <c r="H292" s="67"/>
      <c r="I292" s="70"/>
    </row>
    <row r="293" spans="2:9" s="66" customFormat="1" ht="15" customHeight="1">
      <c r="B293" s="65"/>
      <c r="D293" s="67"/>
      <c r="E293" s="209"/>
      <c r="F293" s="69"/>
      <c r="G293" s="67"/>
      <c r="H293" s="67"/>
      <c r="I293" s="70"/>
    </row>
    <row r="294" spans="2:9" s="66" customFormat="1" ht="15" customHeight="1">
      <c r="B294" s="65"/>
      <c r="D294" s="67"/>
      <c r="E294" s="209"/>
      <c r="F294" s="69"/>
      <c r="G294" s="67"/>
      <c r="H294" s="67"/>
      <c r="I294" s="70"/>
    </row>
    <row r="295" spans="2:9" s="66" customFormat="1" ht="15" customHeight="1">
      <c r="B295" s="65"/>
      <c r="D295" s="67"/>
      <c r="E295" s="209"/>
      <c r="F295" s="69"/>
      <c r="G295" s="67"/>
      <c r="H295" s="67"/>
      <c r="I295" s="70"/>
    </row>
    <row r="296" spans="2:9" s="66" customFormat="1" ht="15" customHeight="1">
      <c r="B296" s="65"/>
      <c r="D296" s="67"/>
      <c r="E296" s="209"/>
      <c r="F296" s="69"/>
      <c r="G296" s="67"/>
      <c r="H296" s="67"/>
      <c r="I296" s="70"/>
    </row>
    <row r="297" spans="2:9" s="66" customFormat="1" ht="15" customHeight="1">
      <c r="B297" s="65"/>
      <c r="D297" s="67"/>
      <c r="E297" s="209"/>
      <c r="F297" s="69"/>
      <c r="G297" s="67"/>
      <c r="H297" s="67"/>
      <c r="I297" s="70"/>
    </row>
    <row r="298" spans="2:9" s="66" customFormat="1" ht="15" customHeight="1">
      <c r="B298" s="65"/>
      <c r="D298" s="67"/>
      <c r="E298" s="209"/>
      <c r="F298" s="69"/>
      <c r="G298" s="67"/>
      <c r="H298" s="67"/>
      <c r="I298" s="70"/>
    </row>
    <row r="299" spans="2:9" s="66" customFormat="1" ht="15" customHeight="1">
      <c r="B299" s="65"/>
      <c r="D299" s="67"/>
      <c r="E299" s="209"/>
      <c r="F299" s="69"/>
      <c r="G299" s="67"/>
      <c r="H299" s="67"/>
      <c r="I299" s="70"/>
    </row>
    <row r="300" spans="2:9" s="66" customFormat="1" ht="15" customHeight="1">
      <c r="B300" s="65"/>
      <c r="D300" s="67"/>
      <c r="E300" s="209"/>
      <c r="F300" s="69"/>
      <c r="G300" s="67"/>
      <c r="H300" s="67"/>
      <c r="I300" s="70"/>
    </row>
    <row r="301" spans="2:9" s="66" customFormat="1" ht="15" customHeight="1">
      <c r="B301" s="65"/>
      <c r="D301" s="67"/>
      <c r="E301" s="209"/>
      <c r="F301" s="69"/>
      <c r="G301" s="67"/>
      <c r="H301" s="67"/>
      <c r="I301" s="70"/>
    </row>
    <row r="302" spans="2:9" s="66" customFormat="1" ht="15" customHeight="1">
      <c r="B302" s="65"/>
      <c r="D302" s="67"/>
      <c r="E302" s="209"/>
      <c r="F302" s="69"/>
      <c r="G302" s="67"/>
      <c r="H302" s="67"/>
      <c r="I302" s="70"/>
    </row>
    <row r="303" spans="2:9" s="66" customFormat="1" ht="15" customHeight="1">
      <c r="B303" s="65"/>
      <c r="D303" s="67"/>
      <c r="E303" s="209"/>
      <c r="F303" s="69"/>
      <c r="G303" s="67"/>
      <c r="H303" s="67"/>
      <c r="I303" s="70"/>
    </row>
    <row r="304" spans="2:9" s="66" customFormat="1" ht="15" customHeight="1">
      <c r="B304" s="65"/>
      <c r="D304" s="67"/>
      <c r="E304" s="209"/>
      <c r="F304" s="69"/>
      <c r="G304" s="67"/>
      <c r="H304" s="67"/>
      <c r="I304" s="70"/>
    </row>
    <row r="305" spans="2:9" s="66" customFormat="1" ht="15" customHeight="1">
      <c r="B305" s="65"/>
      <c r="D305" s="67"/>
      <c r="E305" s="209"/>
      <c r="F305" s="69"/>
      <c r="G305" s="67"/>
      <c r="H305" s="67"/>
      <c r="I305" s="70"/>
    </row>
    <row r="306" spans="2:9" s="66" customFormat="1" ht="15" customHeight="1">
      <c r="B306" s="65"/>
      <c r="D306" s="67"/>
      <c r="E306" s="209"/>
      <c r="F306" s="69"/>
      <c r="G306" s="67"/>
      <c r="H306" s="67"/>
      <c r="I306" s="70"/>
    </row>
    <row r="307" spans="2:9" s="66" customFormat="1" ht="15" customHeight="1">
      <c r="B307" s="65"/>
      <c r="D307" s="67"/>
      <c r="E307" s="209"/>
      <c r="F307" s="69"/>
      <c r="G307" s="67"/>
      <c r="H307" s="67"/>
      <c r="I307" s="70"/>
    </row>
    <row r="308" spans="2:9" s="66" customFormat="1" ht="15" customHeight="1">
      <c r="B308" s="65"/>
      <c r="D308" s="67"/>
      <c r="E308" s="209"/>
      <c r="F308" s="69"/>
      <c r="G308" s="67"/>
      <c r="H308" s="67"/>
      <c r="I308" s="70"/>
    </row>
    <row r="309" spans="2:9" s="66" customFormat="1" ht="15" customHeight="1">
      <c r="B309" s="65"/>
      <c r="D309" s="67"/>
      <c r="E309" s="209"/>
      <c r="F309" s="69"/>
      <c r="G309" s="67"/>
      <c r="H309" s="67"/>
      <c r="I309" s="70"/>
    </row>
    <row r="310" spans="2:9" s="66" customFormat="1" ht="15" customHeight="1">
      <c r="B310" s="65"/>
      <c r="D310" s="67"/>
      <c r="E310" s="209"/>
      <c r="F310" s="69"/>
      <c r="G310" s="67"/>
      <c r="H310" s="67"/>
      <c r="I310" s="70"/>
    </row>
    <row r="311" spans="2:9" s="66" customFormat="1" ht="15" customHeight="1">
      <c r="B311" s="65"/>
      <c r="D311" s="67"/>
      <c r="E311" s="209"/>
      <c r="F311" s="69"/>
      <c r="G311" s="67"/>
      <c r="H311" s="67"/>
      <c r="I311" s="70"/>
    </row>
    <row r="312" spans="2:9" s="66" customFormat="1" ht="15" customHeight="1">
      <c r="B312" s="65"/>
      <c r="D312" s="67"/>
      <c r="E312" s="209"/>
      <c r="F312" s="69"/>
      <c r="G312" s="67"/>
      <c r="H312" s="67"/>
      <c r="I312" s="70"/>
    </row>
    <row r="313" spans="2:9" s="66" customFormat="1" ht="15" customHeight="1">
      <c r="B313" s="65"/>
      <c r="D313" s="67"/>
      <c r="E313" s="209"/>
      <c r="F313" s="69"/>
      <c r="G313" s="67"/>
      <c r="H313" s="67"/>
      <c r="I313" s="70"/>
    </row>
    <row r="314" spans="2:9" s="66" customFormat="1" ht="15" customHeight="1">
      <c r="B314" s="65"/>
      <c r="D314" s="67"/>
      <c r="E314" s="209"/>
      <c r="F314" s="69"/>
      <c r="G314" s="67"/>
      <c r="H314" s="67"/>
      <c r="I314" s="70"/>
    </row>
    <row r="315" spans="2:9" s="66" customFormat="1" ht="15" customHeight="1">
      <c r="B315" s="65"/>
      <c r="D315" s="67"/>
      <c r="E315" s="209"/>
      <c r="F315" s="69"/>
      <c r="G315" s="67"/>
      <c r="H315" s="67"/>
      <c r="I315" s="70"/>
    </row>
    <row r="316" spans="2:9" s="66" customFormat="1" ht="15" customHeight="1">
      <c r="B316" s="65"/>
      <c r="D316" s="67"/>
      <c r="E316" s="209"/>
      <c r="F316" s="69"/>
      <c r="G316" s="67"/>
      <c r="H316" s="67"/>
      <c r="I316" s="70"/>
    </row>
    <row r="317" spans="2:9" s="66" customFormat="1" ht="15" customHeight="1">
      <c r="B317" s="65"/>
      <c r="D317" s="67"/>
      <c r="E317" s="209"/>
      <c r="F317" s="69"/>
      <c r="G317" s="67"/>
      <c r="H317" s="67"/>
      <c r="I317" s="70"/>
    </row>
    <row r="318" spans="2:9" s="66" customFormat="1" ht="15" customHeight="1">
      <c r="B318" s="65"/>
      <c r="D318" s="67"/>
      <c r="E318" s="209"/>
      <c r="F318" s="69"/>
      <c r="G318" s="67"/>
      <c r="H318" s="67"/>
      <c r="I318" s="70"/>
    </row>
    <row r="319" spans="2:9" s="66" customFormat="1" ht="15" customHeight="1">
      <c r="B319" s="65"/>
      <c r="D319" s="67"/>
      <c r="E319" s="209"/>
      <c r="F319" s="69"/>
      <c r="G319" s="67"/>
      <c r="H319" s="67"/>
      <c r="I319" s="70"/>
    </row>
    <row r="320" spans="2:9" s="66" customFormat="1" ht="15" customHeight="1">
      <c r="B320" s="65"/>
      <c r="D320" s="67"/>
      <c r="E320" s="209"/>
      <c r="F320" s="69"/>
      <c r="G320" s="67"/>
      <c r="H320" s="67"/>
      <c r="I320" s="70"/>
    </row>
    <row r="321" spans="2:9" s="66" customFormat="1" ht="15" customHeight="1">
      <c r="B321" s="65"/>
      <c r="D321" s="67"/>
      <c r="E321" s="209"/>
      <c r="F321" s="69"/>
      <c r="G321" s="67"/>
      <c r="H321" s="67"/>
      <c r="I321" s="70"/>
    </row>
    <row r="322" spans="2:9" s="66" customFormat="1" ht="15" customHeight="1">
      <c r="B322" s="65"/>
      <c r="D322" s="67"/>
      <c r="E322" s="209"/>
      <c r="F322" s="69"/>
      <c r="G322" s="67"/>
      <c r="H322" s="67"/>
      <c r="I322" s="70"/>
    </row>
    <row r="323" spans="2:9" s="66" customFormat="1" ht="15" customHeight="1">
      <c r="B323" s="65"/>
      <c r="D323" s="67"/>
      <c r="E323" s="209"/>
      <c r="F323" s="69"/>
      <c r="G323" s="67"/>
      <c r="H323" s="67"/>
      <c r="I323" s="70"/>
    </row>
    <row r="324" spans="2:9" s="66" customFormat="1" ht="15" customHeight="1">
      <c r="B324" s="65"/>
      <c r="D324" s="67"/>
      <c r="E324" s="209"/>
      <c r="F324" s="69"/>
      <c r="G324" s="67"/>
      <c r="H324" s="67"/>
      <c r="I324" s="70"/>
    </row>
    <row r="325" spans="2:9" s="66" customFormat="1" ht="15" customHeight="1">
      <c r="B325" s="65"/>
      <c r="D325" s="67"/>
      <c r="E325" s="209"/>
      <c r="F325" s="69"/>
      <c r="G325" s="67"/>
      <c r="H325" s="67"/>
      <c r="I325" s="70"/>
    </row>
    <row r="326" spans="2:9" s="66" customFormat="1" ht="15" customHeight="1">
      <c r="B326" s="65"/>
      <c r="D326" s="67"/>
      <c r="E326" s="209"/>
      <c r="F326" s="69"/>
      <c r="G326" s="67"/>
      <c r="H326" s="67"/>
      <c r="I326" s="70"/>
    </row>
    <row r="327" spans="2:9" s="66" customFormat="1" ht="15" customHeight="1">
      <c r="B327" s="65"/>
      <c r="D327" s="67"/>
      <c r="E327" s="209"/>
      <c r="F327" s="69"/>
      <c r="G327" s="67"/>
      <c r="H327" s="67"/>
      <c r="I327" s="70"/>
    </row>
    <row r="328" spans="2:9" s="66" customFormat="1" ht="15" customHeight="1">
      <c r="B328" s="65"/>
      <c r="D328" s="67"/>
      <c r="E328" s="209"/>
      <c r="F328" s="69"/>
      <c r="G328" s="67"/>
      <c r="H328" s="67"/>
      <c r="I328" s="70"/>
    </row>
    <row r="329" spans="2:9" s="66" customFormat="1" ht="15" customHeight="1">
      <c r="B329" s="65"/>
      <c r="D329" s="67"/>
      <c r="E329" s="209"/>
      <c r="F329" s="69"/>
      <c r="G329" s="67"/>
      <c r="H329" s="67"/>
      <c r="I329" s="70"/>
    </row>
    <row r="330" spans="2:9" s="66" customFormat="1" ht="15" customHeight="1">
      <c r="B330" s="65"/>
      <c r="D330" s="67"/>
      <c r="E330" s="209"/>
      <c r="F330" s="69"/>
      <c r="G330" s="67"/>
      <c r="H330" s="67"/>
      <c r="I330" s="70"/>
    </row>
    <row r="331" spans="2:9" s="66" customFormat="1" ht="15" customHeight="1">
      <c r="B331" s="65"/>
      <c r="D331" s="67"/>
      <c r="E331" s="209"/>
      <c r="F331" s="69"/>
      <c r="G331" s="67"/>
      <c r="H331" s="67"/>
      <c r="I331" s="70"/>
    </row>
    <row r="332" spans="2:9" s="66" customFormat="1" ht="15" customHeight="1">
      <c r="B332" s="65"/>
      <c r="D332" s="67"/>
      <c r="E332" s="209"/>
      <c r="F332" s="69"/>
      <c r="G332" s="67"/>
      <c r="H332" s="67"/>
      <c r="I332" s="70"/>
    </row>
    <row r="333" spans="2:9" s="66" customFormat="1" ht="15" customHeight="1">
      <c r="B333" s="65"/>
      <c r="D333" s="67"/>
      <c r="E333" s="209"/>
      <c r="F333" s="69"/>
      <c r="G333" s="67"/>
      <c r="H333" s="67"/>
      <c r="I333" s="70"/>
    </row>
    <row r="334" spans="2:9" s="66" customFormat="1" ht="15" customHeight="1">
      <c r="B334" s="65"/>
      <c r="D334" s="67"/>
      <c r="E334" s="209"/>
      <c r="F334" s="69"/>
      <c r="G334" s="67"/>
      <c r="H334" s="67"/>
      <c r="I334" s="70"/>
    </row>
    <row r="335" spans="2:9" s="66" customFormat="1" ht="15" customHeight="1">
      <c r="B335" s="65"/>
      <c r="D335" s="67"/>
      <c r="E335" s="209"/>
      <c r="F335" s="69"/>
      <c r="G335" s="67"/>
      <c r="H335" s="67"/>
      <c r="I335" s="70"/>
    </row>
    <row r="336" spans="2:9" s="66" customFormat="1" ht="15" customHeight="1">
      <c r="B336" s="65"/>
      <c r="D336" s="67"/>
      <c r="E336" s="209"/>
      <c r="F336" s="69"/>
      <c r="G336" s="67"/>
      <c r="H336" s="67"/>
      <c r="I336" s="70"/>
    </row>
    <row r="337" spans="2:9" s="66" customFormat="1" ht="15" customHeight="1">
      <c r="B337" s="65"/>
      <c r="D337" s="67"/>
      <c r="E337" s="209"/>
      <c r="F337" s="69"/>
      <c r="G337" s="67"/>
      <c r="H337" s="67"/>
      <c r="I337" s="70"/>
    </row>
    <row r="338" spans="2:9" s="66" customFormat="1" ht="15" customHeight="1">
      <c r="B338" s="65"/>
      <c r="D338" s="67"/>
      <c r="E338" s="209"/>
      <c r="F338" s="69"/>
      <c r="G338" s="67"/>
      <c r="H338" s="67"/>
      <c r="I338" s="70"/>
    </row>
    <row r="339" spans="2:9" s="66" customFormat="1" ht="15" customHeight="1">
      <c r="B339" s="65"/>
      <c r="D339" s="67"/>
      <c r="E339" s="209"/>
      <c r="F339" s="69"/>
      <c r="G339" s="67"/>
      <c r="H339" s="67"/>
      <c r="I339" s="70"/>
    </row>
    <row r="340" spans="2:9" s="66" customFormat="1" ht="15" customHeight="1">
      <c r="B340" s="65"/>
      <c r="D340" s="67"/>
      <c r="E340" s="209"/>
      <c r="F340" s="69"/>
      <c r="G340" s="67"/>
      <c r="H340" s="67"/>
      <c r="I340" s="70"/>
    </row>
    <row r="341" spans="2:9" s="66" customFormat="1" ht="15" customHeight="1">
      <c r="B341" s="65"/>
      <c r="D341" s="67"/>
      <c r="E341" s="209"/>
      <c r="F341" s="69"/>
      <c r="G341" s="67"/>
      <c r="H341" s="67"/>
      <c r="I341" s="70"/>
    </row>
    <row r="342" spans="2:9" s="66" customFormat="1" ht="15" customHeight="1">
      <c r="B342" s="65"/>
      <c r="D342" s="67"/>
      <c r="E342" s="209"/>
      <c r="F342" s="69"/>
      <c r="G342" s="67"/>
      <c r="H342" s="67"/>
      <c r="I342" s="70"/>
    </row>
    <row r="343" spans="2:9" s="66" customFormat="1" ht="15" customHeight="1">
      <c r="B343" s="65"/>
      <c r="D343" s="67"/>
      <c r="E343" s="209"/>
      <c r="F343" s="69"/>
      <c r="G343" s="67"/>
      <c r="H343" s="67"/>
      <c r="I343" s="70"/>
    </row>
    <row r="344" spans="2:9" s="66" customFormat="1" ht="15" customHeight="1">
      <c r="B344" s="65"/>
      <c r="D344" s="67"/>
      <c r="E344" s="209"/>
      <c r="F344" s="69"/>
      <c r="G344" s="67"/>
      <c r="H344" s="67"/>
      <c r="I344" s="70"/>
    </row>
    <row r="345" spans="2:9" s="66" customFormat="1" ht="15" customHeight="1">
      <c r="B345" s="65"/>
      <c r="D345" s="67"/>
      <c r="E345" s="209"/>
      <c r="F345" s="69"/>
      <c r="G345" s="67"/>
      <c r="H345" s="67"/>
      <c r="I345" s="70"/>
    </row>
    <row r="346" spans="2:9" s="66" customFormat="1" ht="15" customHeight="1">
      <c r="B346" s="65"/>
      <c r="D346" s="67"/>
      <c r="E346" s="209"/>
      <c r="F346" s="69"/>
      <c r="G346" s="67"/>
      <c r="H346" s="67"/>
      <c r="I346" s="70"/>
    </row>
    <row r="347" spans="2:9" s="66" customFormat="1" ht="15" customHeight="1">
      <c r="B347" s="65"/>
      <c r="D347" s="67"/>
      <c r="E347" s="209"/>
      <c r="F347" s="69"/>
      <c r="G347" s="67"/>
      <c r="H347" s="67"/>
      <c r="I347" s="70"/>
    </row>
    <row r="348" spans="2:9" s="66" customFormat="1" ht="15" customHeight="1">
      <c r="B348" s="65"/>
      <c r="D348" s="67"/>
      <c r="E348" s="209"/>
      <c r="F348" s="69"/>
      <c r="G348" s="67"/>
      <c r="H348" s="67"/>
      <c r="I348" s="70"/>
    </row>
    <row r="349" spans="2:9" s="66" customFormat="1" ht="15" customHeight="1">
      <c r="B349" s="65"/>
      <c r="D349" s="67"/>
      <c r="E349" s="209"/>
      <c r="F349" s="69"/>
      <c r="G349" s="67"/>
      <c r="H349" s="67"/>
      <c r="I349" s="70"/>
    </row>
    <row r="350" spans="2:9" s="66" customFormat="1" ht="15" customHeight="1">
      <c r="B350" s="65"/>
      <c r="D350" s="67"/>
      <c r="E350" s="209"/>
      <c r="F350" s="69"/>
      <c r="G350" s="67"/>
      <c r="H350" s="67"/>
      <c r="I350" s="70"/>
    </row>
    <row r="351" spans="2:9" s="66" customFormat="1" ht="15" customHeight="1">
      <c r="B351" s="65"/>
      <c r="D351" s="67"/>
      <c r="E351" s="209"/>
      <c r="F351" s="69"/>
      <c r="G351" s="67"/>
      <c r="H351" s="67"/>
      <c r="I351" s="70"/>
    </row>
    <row r="352" spans="2:9" s="66" customFormat="1" ht="15" customHeight="1">
      <c r="B352" s="65"/>
      <c r="D352" s="67"/>
      <c r="E352" s="209"/>
      <c r="F352" s="69"/>
      <c r="G352" s="67"/>
      <c r="H352" s="67"/>
      <c r="I352" s="70"/>
    </row>
    <row r="353" spans="2:9" s="66" customFormat="1" ht="15" customHeight="1">
      <c r="B353" s="65"/>
      <c r="D353" s="67"/>
      <c r="E353" s="209"/>
      <c r="F353" s="69"/>
      <c r="G353" s="67"/>
      <c r="H353" s="67"/>
      <c r="I353" s="70"/>
    </row>
    <row r="354" spans="2:9" s="66" customFormat="1" ht="15" customHeight="1">
      <c r="B354" s="65"/>
      <c r="D354" s="67"/>
      <c r="E354" s="209"/>
      <c r="F354" s="69"/>
      <c r="G354" s="67"/>
      <c r="H354" s="67"/>
      <c r="I354" s="70"/>
    </row>
    <row r="355" spans="2:9" s="66" customFormat="1" ht="15" customHeight="1">
      <c r="B355" s="65"/>
      <c r="D355" s="67"/>
      <c r="E355" s="209"/>
      <c r="F355" s="69"/>
      <c r="G355" s="67"/>
      <c r="H355" s="67"/>
      <c r="I355" s="70"/>
    </row>
    <row r="356" spans="2:9" s="66" customFormat="1" ht="15" customHeight="1">
      <c r="B356" s="65"/>
      <c r="D356" s="67"/>
      <c r="E356" s="209"/>
      <c r="F356" s="69"/>
      <c r="G356" s="67"/>
      <c r="H356" s="67"/>
      <c r="I356" s="70"/>
    </row>
    <row r="357" spans="2:9" s="66" customFormat="1" ht="15" customHeight="1">
      <c r="B357" s="65"/>
      <c r="D357" s="67"/>
      <c r="E357" s="209"/>
      <c r="F357" s="69"/>
      <c r="G357" s="67"/>
      <c r="H357" s="67"/>
      <c r="I357" s="70"/>
    </row>
    <row r="358" spans="2:9" s="66" customFormat="1" ht="15" customHeight="1">
      <c r="B358" s="65"/>
      <c r="D358" s="67"/>
      <c r="E358" s="209"/>
      <c r="F358" s="69"/>
      <c r="G358" s="67"/>
      <c r="H358" s="67"/>
      <c r="I358" s="70"/>
    </row>
    <row r="359" spans="2:9" s="66" customFormat="1" ht="15" customHeight="1">
      <c r="B359" s="65"/>
      <c r="D359" s="67"/>
      <c r="E359" s="209"/>
      <c r="F359" s="69"/>
      <c r="G359" s="67"/>
      <c r="H359" s="67"/>
      <c r="I359" s="70"/>
    </row>
    <row r="360" spans="2:9" s="66" customFormat="1" ht="15" customHeight="1">
      <c r="B360" s="65"/>
      <c r="D360" s="67"/>
      <c r="E360" s="209"/>
      <c r="F360" s="69"/>
      <c r="G360" s="67"/>
      <c r="H360" s="67"/>
      <c r="I360" s="70"/>
    </row>
    <row r="361" spans="2:9" s="66" customFormat="1" ht="15" customHeight="1">
      <c r="B361" s="65"/>
      <c r="D361" s="67"/>
      <c r="E361" s="209"/>
      <c r="F361" s="69"/>
      <c r="G361" s="67"/>
      <c r="H361" s="67"/>
      <c r="I361" s="70"/>
    </row>
    <row r="362" spans="2:9" s="66" customFormat="1" ht="15" customHeight="1">
      <c r="B362" s="65"/>
      <c r="D362" s="67"/>
      <c r="E362" s="209"/>
      <c r="F362" s="69"/>
      <c r="G362" s="67"/>
      <c r="H362" s="67"/>
      <c r="I362" s="70"/>
    </row>
    <row r="363" spans="2:9" s="66" customFormat="1" ht="15" customHeight="1">
      <c r="B363" s="65"/>
      <c r="D363" s="67"/>
      <c r="E363" s="209"/>
      <c r="F363" s="69"/>
      <c r="G363" s="67"/>
      <c r="H363" s="67"/>
      <c r="I363" s="70"/>
    </row>
    <row r="364" spans="2:9" s="66" customFormat="1" ht="15" customHeight="1">
      <c r="B364" s="65"/>
      <c r="D364" s="67"/>
      <c r="E364" s="209"/>
      <c r="F364" s="69"/>
      <c r="G364" s="67"/>
      <c r="H364" s="67"/>
      <c r="I364" s="70"/>
    </row>
    <row r="365" spans="2:9" s="66" customFormat="1" ht="15" customHeight="1">
      <c r="B365" s="65"/>
      <c r="D365" s="67"/>
      <c r="E365" s="209"/>
      <c r="F365" s="69"/>
      <c r="G365" s="67"/>
      <c r="H365" s="67"/>
      <c r="I365" s="70"/>
    </row>
    <row r="366" spans="2:9" s="66" customFormat="1" ht="15" customHeight="1">
      <c r="B366" s="65"/>
      <c r="D366" s="67"/>
      <c r="E366" s="209"/>
      <c r="F366" s="69"/>
      <c r="G366" s="67"/>
      <c r="H366" s="67"/>
      <c r="I366" s="70"/>
    </row>
    <row r="367" spans="2:9" s="66" customFormat="1" ht="15" customHeight="1">
      <c r="B367" s="65"/>
      <c r="D367" s="67"/>
      <c r="E367" s="209"/>
      <c r="F367" s="69"/>
      <c r="G367" s="67"/>
      <c r="H367" s="67"/>
      <c r="I367" s="70"/>
    </row>
    <row r="368" spans="2:9" s="66" customFormat="1" ht="15" customHeight="1">
      <c r="B368" s="65"/>
      <c r="D368" s="67"/>
      <c r="E368" s="209"/>
      <c r="F368" s="69"/>
      <c r="G368" s="67"/>
      <c r="H368" s="67"/>
      <c r="I368" s="70"/>
    </row>
    <row r="369" spans="2:9" s="66" customFormat="1" ht="15" customHeight="1">
      <c r="B369" s="65"/>
      <c r="D369" s="67"/>
      <c r="E369" s="209"/>
      <c r="F369" s="69"/>
      <c r="G369" s="67"/>
      <c r="H369" s="67"/>
      <c r="I369" s="70"/>
    </row>
    <row r="370" spans="2:9" s="66" customFormat="1" ht="15" customHeight="1">
      <c r="B370" s="65"/>
      <c r="D370" s="67"/>
      <c r="E370" s="209"/>
      <c r="F370" s="69"/>
      <c r="G370" s="67"/>
      <c r="H370" s="67"/>
      <c r="I370" s="70"/>
    </row>
    <row r="371" spans="2:9" s="66" customFormat="1" ht="15" customHeight="1">
      <c r="B371" s="65"/>
      <c r="D371" s="67"/>
      <c r="E371" s="209"/>
      <c r="F371" s="69"/>
      <c r="G371" s="67"/>
      <c r="H371" s="67"/>
      <c r="I371" s="70"/>
    </row>
    <row r="372" spans="2:9" s="66" customFormat="1" ht="15" customHeight="1">
      <c r="B372" s="65"/>
      <c r="D372" s="67"/>
      <c r="E372" s="209"/>
      <c r="F372" s="69"/>
      <c r="G372" s="67"/>
      <c r="H372" s="67"/>
      <c r="I372" s="70"/>
    </row>
    <row r="373" spans="2:9" s="66" customFormat="1" ht="15" customHeight="1">
      <c r="B373" s="65"/>
      <c r="D373" s="67"/>
      <c r="E373" s="209"/>
      <c r="F373" s="69"/>
      <c r="G373" s="67"/>
      <c r="H373" s="67"/>
      <c r="I373" s="70"/>
    </row>
    <row r="374" spans="2:9" s="66" customFormat="1" ht="15" customHeight="1">
      <c r="B374" s="65"/>
      <c r="D374" s="67"/>
      <c r="E374" s="209"/>
      <c r="F374" s="69"/>
      <c r="G374" s="67"/>
      <c r="H374" s="67"/>
      <c r="I374" s="70"/>
    </row>
    <row r="375" spans="2:9" s="66" customFormat="1" ht="15" customHeight="1">
      <c r="B375" s="65"/>
      <c r="D375" s="67"/>
      <c r="E375" s="209"/>
      <c r="F375" s="69"/>
      <c r="G375" s="67"/>
      <c r="H375" s="67"/>
      <c r="I375" s="70"/>
    </row>
    <row r="376" spans="2:9" s="66" customFormat="1" ht="15" customHeight="1">
      <c r="B376" s="65"/>
      <c r="D376" s="67"/>
      <c r="E376" s="209"/>
      <c r="F376" s="69"/>
      <c r="G376" s="67"/>
      <c r="H376" s="67"/>
      <c r="I376" s="70"/>
    </row>
    <row r="377" spans="2:9" s="66" customFormat="1" ht="15" customHeight="1">
      <c r="B377" s="65"/>
      <c r="D377" s="67"/>
      <c r="E377" s="209"/>
      <c r="F377" s="69"/>
      <c r="G377" s="67"/>
      <c r="H377" s="67"/>
      <c r="I377" s="70"/>
    </row>
    <row r="378" spans="2:9" s="66" customFormat="1" ht="15" customHeight="1">
      <c r="B378" s="65"/>
      <c r="D378" s="67"/>
      <c r="E378" s="209"/>
      <c r="F378" s="69"/>
      <c r="G378" s="67"/>
      <c r="H378" s="67"/>
      <c r="I378" s="70"/>
    </row>
    <row r="379" spans="2:9" s="66" customFormat="1" ht="15" customHeight="1">
      <c r="B379" s="65"/>
      <c r="D379" s="67"/>
      <c r="E379" s="209"/>
      <c r="F379" s="69"/>
      <c r="G379" s="67"/>
      <c r="H379" s="67"/>
      <c r="I379" s="70"/>
    </row>
    <row r="380" spans="2:9" s="66" customFormat="1" ht="15" customHeight="1">
      <c r="B380" s="65"/>
      <c r="D380" s="67"/>
      <c r="E380" s="209"/>
      <c r="F380" s="69"/>
      <c r="G380" s="67"/>
      <c r="H380" s="67"/>
      <c r="I380" s="70"/>
    </row>
    <row r="381" spans="2:9" s="66" customFormat="1" ht="15" customHeight="1">
      <c r="B381" s="65"/>
      <c r="D381" s="67"/>
      <c r="E381" s="209"/>
      <c r="F381" s="69"/>
      <c r="G381" s="67"/>
      <c r="H381" s="67"/>
      <c r="I381" s="70"/>
    </row>
    <row r="382" spans="2:9" s="66" customFormat="1" ht="15" customHeight="1">
      <c r="B382" s="65"/>
      <c r="D382" s="67"/>
      <c r="E382" s="209"/>
      <c r="F382" s="69"/>
      <c r="G382" s="67"/>
      <c r="H382" s="67"/>
      <c r="I382" s="70"/>
    </row>
    <row r="383" spans="2:9" s="66" customFormat="1" ht="15" customHeight="1">
      <c r="B383" s="65"/>
      <c r="D383" s="67"/>
      <c r="E383" s="209"/>
      <c r="F383" s="69"/>
      <c r="G383" s="67"/>
      <c r="H383" s="67"/>
      <c r="I383" s="70"/>
    </row>
    <row r="384" spans="2:9" s="66" customFormat="1" ht="15" customHeight="1">
      <c r="B384" s="65"/>
      <c r="D384" s="67"/>
      <c r="E384" s="209"/>
      <c r="F384" s="69"/>
      <c r="G384" s="67"/>
      <c r="H384" s="67"/>
      <c r="I384" s="70"/>
    </row>
    <row r="385" spans="2:9" s="66" customFormat="1" ht="15" customHeight="1">
      <c r="B385" s="65"/>
      <c r="D385" s="67"/>
      <c r="E385" s="209"/>
      <c r="F385" s="69"/>
      <c r="G385" s="67"/>
      <c r="H385" s="67"/>
      <c r="I385" s="70"/>
    </row>
    <row r="386" spans="2:9" s="66" customFormat="1" ht="15" customHeight="1">
      <c r="B386" s="65"/>
      <c r="D386" s="67"/>
      <c r="E386" s="209"/>
      <c r="F386" s="69"/>
      <c r="G386" s="67"/>
      <c r="H386" s="67"/>
      <c r="I386" s="70"/>
    </row>
    <row r="387" spans="2:9" s="66" customFormat="1" ht="15" customHeight="1">
      <c r="B387" s="65"/>
      <c r="D387" s="67"/>
      <c r="E387" s="209"/>
      <c r="F387" s="69"/>
      <c r="G387" s="67"/>
      <c r="H387" s="67"/>
      <c r="I387" s="70"/>
    </row>
    <row r="388" spans="2:9" s="66" customFormat="1" ht="15" customHeight="1">
      <c r="B388" s="65"/>
      <c r="D388" s="67"/>
      <c r="E388" s="209"/>
      <c r="F388" s="69"/>
      <c r="G388" s="67"/>
      <c r="H388" s="67"/>
      <c r="I388" s="70"/>
    </row>
    <row r="389" spans="2:9" s="66" customFormat="1" ht="15" customHeight="1">
      <c r="B389" s="65"/>
      <c r="D389" s="67"/>
      <c r="E389" s="209"/>
      <c r="F389" s="69"/>
      <c r="G389" s="67"/>
      <c r="H389" s="67"/>
      <c r="I389" s="70"/>
    </row>
    <row r="390" spans="2:9" s="66" customFormat="1" ht="15" customHeight="1">
      <c r="B390" s="65"/>
      <c r="D390" s="67"/>
      <c r="E390" s="209"/>
      <c r="F390" s="69"/>
      <c r="G390" s="67"/>
      <c r="H390" s="67"/>
      <c r="I390" s="70"/>
    </row>
    <row r="391" spans="2:9" s="66" customFormat="1" ht="15" customHeight="1">
      <c r="B391" s="65"/>
      <c r="D391" s="67"/>
      <c r="E391" s="209"/>
      <c r="F391" s="69"/>
      <c r="G391" s="67"/>
      <c r="H391" s="67"/>
      <c r="I391" s="70"/>
    </row>
    <row r="392" spans="2:9" s="66" customFormat="1" ht="15" customHeight="1">
      <c r="B392" s="65"/>
      <c r="D392" s="67"/>
      <c r="E392" s="209"/>
      <c r="F392" s="69"/>
      <c r="G392" s="67"/>
      <c r="H392" s="67"/>
      <c r="I392" s="70"/>
    </row>
    <row r="393" spans="2:9" s="66" customFormat="1" ht="15" customHeight="1">
      <c r="B393" s="65"/>
      <c r="D393" s="67"/>
      <c r="E393" s="209"/>
      <c r="F393" s="69"/>
      <c r="G393" s="67"/>
      <c r="H393" s="67"/>
      <c r="I393" s="70"/>
    </row>
    <row r="394" spans="2:9" s="66" customFormat="1" ht="15" customHeight="1">
      <c r="B394" s="65"/>
      <c r="D394" s="67"/>
      <c r="E394" s="209"/>
      <c r="F394" s="69"/>
      <c r="G394" s="67"/>
      <c r="H394" s="67"/>
      <c r="I394" s="70"/>
    </row>
    <row r="395" spans="2:9" s="66" customFormat="1" ht="15" customHeight="1">
      <c r="B395" s="65"/>
      <c r="D395" s="67"/>
      <c r="E395" s="209"/>
      <c r="F395" s="69"/>
      <c r="G395" s="67"/>
      <c r="H395" s="67"/>
      <c r="I395" s="70"/>
    </row>
    <row r="396" spans="2:9" s="66" customFormat="1" ht="15" customHeight="1">
      <c r="B396" s="65"/>
      <c r="D396" s="67"/>
      <c r="E396" s="209"/>
      <c r="F396" s="69"/>
      <c r="G396" s="67"/>
      <c r="H396" s="67"/>
      <c r="I396" s="70"/>
    </row>
    <row r="397" spans="2:9" s="66" customFormat="1" ht="15" customHeight="1">
      <c r="B397" s="65"/>
      <c r="D397" s="67"/>
      <c r="E397" s="209"/>
      <c r="F397" s="69"/>
      <c r="G397" s="67"/>
      <c r="H397" s="67"/>
      <c r="I397" s="70"/>
    </row>
    <row r="398" spans="2:9" s="66" customFormat="1" ht="15" customHeight="1">
      <c r="B398" s="65"/>
      <c r="D398" s="67"/>
      <c r="E398" s="209"/>
      <c r="F398" s="69"/>
      <c r="G398" s="67"/>
      <c r="H398" s="67"/>
      <c r="I398" s="70"/>
    </row>
    <row r="399" spans="2:9" s="66" customFormat="1" ht="15" customHeight="1">
      <c r="B399" s="65"/>
      <c r="D399" s="67"/>
      <c r="E399" s="209"/>
      <c r="F399" s="69"/>
      <c r="G399" s="67"/>
      <c r="H399" s="67"/>
      <c r="I399" s="70"/>
    </row>
    <row r="400" spans="2:9" s="66" customFormat="1" ht="15" customHeight="1">
      <c r="B400" s="65"/>
      <c r="D400" s="67"/>
      <c r="E400" s="209"/>
      <c r="F400" s="69"/>
      <c r="G400" s="67"/>
      <c r="H400" s="67"/>
      <c r="I400" s="70"/>
    </row>
    <row r="401" spans="2:9" s="66" customFormat="1" ht="15" customHeight="1">
      <c r="B401" s="65"/>
      <c r="D401" s="67"/>
      <c r="E401" s="209"/>
      <c r="F401" s="69"/>
      <c r="G401" s="67"/>
      <c r="H401" s="67"/>
      <c r="I401" s="70"/>
    </row>
    <row r="402" spans="2:9" s="66" customFormat="1" ht="15" customHeight="1">
      <c r="B402" s="65"/>
      <c r="D402" s="67"/>
      <c r="E402" s="209"/>
      <c r="F402" s="69"/>
      <c r="G402" s="67"/>
      <c r="H402" s="67"/>
      <c r="I402" s="70"/>
    </row>
    <row r="403" spans="2:9" s="66" customFormat="1" ht="15" customHeight="1">
      <c r="B403" s="65"/>
      <c r="D403" s="67"/>
      <c r="E403" s="209"/>
      <c r="F403" s="69"/>
      <c r="G403" s="67"/>
      <c r="H403" s="67"/>
      <c r="I403" s="70"/>
    </row>
    <row r="404" spans="2:9" s="66" customFormat="1" ht="15" customHeight="1">
      <c r="B404" s="65"/>
      <c r="D404" s="67"/>
      <c r="E404" s="209"/>
      <c r="F404" s="69"/>
      <c r="G404" s="67"/>
      <c r="H404" s="67"/>
      <c r="I404" s="70"/>
    </row>
    <row r="405" spans="2:9" s="66" customFormat="1" ht="15" customHeight="1">
      <c r="B405" s="65"/>
      <c r="D405" s="67"/>
      <c r="E405" s="209"/>
      <c r="F405" s="69"/>
      <c r="G405" s="67"/>
      <c r="H405" s="67"/>
      <c r="I405" s="70"/>
    </row>
    <row r="406" spans="2:9" s="66" customFormat="1" ht="15" customHeight="1">
      <c r="B406" s="65"/>
      <c r="D406" s="67"/>
      <c r="E406" s="209"/>
      <c r="F406" s="69"/>
      <c r="G406" s="67"/>
      <c r="H406" s="67"/>
      <c r="I406" s="70"/>
    </row>
    <row r="407" spans="2:9" s="66" customFormat="1" ht="15" customHeight="1">
      <c r="B407" s="65"/>
      <c r="D407" s="67"/>
      <c r="E407" s="209"/>
      <c r="F407" s="69"/>
      <c r="G407" s="67"/>
      <c r="H407" s="67"/>
      <c r="I407" s="70"/>
    </row>
    <row r="408" spans="2:9" s="66" customFormat="1" ht="15" customHeight="1">
      <c r="B408" s="65"/>
      <c r="D408" s="67"/>
      <c r="E408" s="209"/>
      <c r="F408" s="69"/>
      <c r="G408" s="67"/>
      <c r="H408" s="67"/>
      <c r="I408" s="70"/>
    </row>
    <row r="409" spans="2:9" s="66" customFormat="1" ht="15" customHeight="1">
      <c r="B409" s="65"/>
      <c r="D409" s="67"/>
      <c r="E409" s="209"/>
      <c r="F409" s="69"/>
      <c r="G409" s="67"/>
      <c r="H409" s="67"/>
      <c r="I409" s="70"/>
    </row>
    <row r="410" spans="2:9" s="66" customFormat="1" ht="15" customHeight="1">
      <c r="B410" s="65"/>
      <c r="D410" s="67"/>
      <c r="E410" s="209"/>
      <c r="F410" s="69"/>
      <c r="G410" s="67"/>
      <c r="H410" s="67"/>
      <c r="I410" s="70"/>
    </row>
    <row r="411" spans="2:9" s="66" customFormat="1" ht="15" customHeight="1">
      <c r="B411" s="65"/>
      <c r="D411" s="67"/>
      <c r="E411" s="209"/>
      <c r="F411" s="69"/>
      <c r="G411" s="67"/>
      <c r="H411" s="67"/>
      <c r="I411" s="70"/>
    </row>
    <row r="412" spans="2:9" s="66" customFormat="1" ht="15" customHeight="1">
      <c r="B412" s="65"/>
      <c r="D412" s="67"/>
      <c r="E412" s="209"/>
      <c r="F412" s="69"/>
      <c r="G412" s="67"/>
      <c r="H412" s="67"/>
      <c r="I412" s="70"/>
    </row>
    <row r="413" spans="2:9" s="66" customFormat="1" ht="15" customHeight="1">
      <c r="B413" s="65"/>
      <c r="D413" s="67"/>
      <c r="E413" s="209"/>
      <c r="F413" s="69"/>
      <c r="G413" s="67"/>
      <c r="H413" s="67"/>
      <c r="I413" s="70"/>
    </row>
    <row r="414" spans="2:9" s="66" customFormat="1" ht="15" customHeight="1">
      <c r="B414" s="65"/>
      <c r="D414" s="67"/>
      <c r="E414" s="209"/>
      <c r="F414" s="69"/>
      <c r="G414" s="67"/>
      <c r="H414" s="67"/>
      <c r="I414" s="70"/>
    </row>
    <row r="415" spans="2:9" s="66" customFormat="1" ht="15" customHeight="1">
      <c r="B415" s="65"/>
      <c r="D415" s="67"/>
      <c r="E415" s="209"/>
      <c r="F415" s="69"/>
      <c r="G415" s="67"/>
      <c r="H415" s="67"/>
      <c r="I415" s="70"/>
    </row>
    <row r="416" spans="2:9" s="66" customFormat="1" ht="15" customHeight="1">
      <c r="B416" s="65"/>
      <c r="D416" s="67"/>
      <c r="E416" s="209"/>
      <c r="F416" s="69"/>
      <c r="G416" s="67"/>
      <c r="H416" s="67"/>
      <c r="I416" s="70"/>
    </row>
    <row r="417" spans="2:9" s="66" customFormat="1" ht="15" customHeight="1">
      <c r="B417" s="65"/>
      <c r="D417" s="67"/>
      <c r="E417" s="209"/>
      <c r="F417" s="69"/>
      <c r="G417" s="67"/>
      <c r="H417" s="67"/>
      <c r="I417" s="70"/>
    </row>
    <row r="418" spans="2:9" s="66" customFormat="1" ht="15" customHeight="1">
      <c r="B418" s="65"/>
      <c r="D418" s="67"/>
      <c r="E418" s="209"/>
      <c r="F418" s="69"/>
      <c r="G418" s="67"/>
      <c r="H418" s="67"/>
      <c r="I418" s="70"/>
    </row>
    <row r="419" spans="2:9" s="66" customFormat="1" ht="15" customHeight="1">
      <c r="B419" s="65"/>
      <c r="D419" s="67"/>
      <c r="E419" s="209"/>
      <c r="F419" s="69"/>
      <c r="G419" s="67"/>
      <c r="H419" s="67"/>
      <c r="I419" s="70"/>
    </row>
    <row r="420" spans="2:9" s="66" customFormat="1" ht="15" customHeight="1">
      <c r="B420" s="65"/>
      <c r="D420" s="67"/>
      <c r="E420" s="209"/>
      <c r="F420" s="69"/>
      <c r="G420" s="67"/>
      <c r="H420" s="67"/>
      <c r="I420" s="70"/>
    </row>
    <row r="421" spans="2:9" s="66" customFormat="1" ht="15" customHeight="1">
      <c r="B421" s="65"/>
      <c r="D421" s="67"/>
      <c r="E421" s="209"/>
      <c r="F421" s="69"/>
      <c r="G421" s="67"/>
      <c r="H421" s="67"/>
      <c r="I421" s="70"/>
    </row>
    <row r="422" spans="2:9" s="66" customFormat="1" ht="15" customHeight="1">
      <c r="B422" s="65"/>
      <c r="D422" s="67"/>
      <c r="E422" s="209"/>
      <c r="F422" s="69"/>
      <c r="G422" s="67"/>
      <c r="H422" s="67"/>
      <c r="I422" s="70"/>
    </row>
    <row r="423" spans="2:9" s="66" customFormat="1" ht="15" customHeight="1">
      <c r="B423" s="65"/>
      <c r="D423" s="67"/>
      <c r="E423" s="209"/>
      <c r="F423" s="69"/>
      <c r="G423" s="67"/>
      <c r="H423" s="67"/>
      <c r="I423" s="70"/>
    </row>
    <row r="424" spans="2:9" s="66" customFormat="1" ht="15" customHeight="1">
      <c r="B424" s="65"/>
      <c r="D424" s="67"/>
      <c r="E424" s="209"/>
      <c r="F424" s="69"/>
      <c r="G424" s="67"/>
      <c r="H424" s="67"/>
      <c r="I424" s="70"/>
    </row>
    <row r="425" spans="2:9" s="66" customFormat="1" ht="15" customHeight="1">
      <c r="B425" s="65"/>
      <c r="D425" s="67"/>
      <c r="E425" s="209"/>
      <c r="F425" s="69"/>
      <c r="G425" s="67"/>
      <c r="H425" s="67"/>
      <c r="I425" s="70"/>
    </row>
    <row r="426" spans="2:9" s="66" customFormat="1" ht="15" customHeight="1">
      <c r="B426" s="65"/>
      <c r="D426" s="67"/>
      <c r="E426" s="209"/>
      <c r="F426" s="69"/>
      <c r="G426" s="67"/>
      <c r="H426" s="67"/>
      <c r="I426" s="70"/>
    </row>
    <row r="427" spans="2:9" s="66" customFormat="1" ht="15" customHeight="1">
      <c r="B427" s="65"/>
      <c r="D427" s="67"/>
      <c r="E427" s="209"/>
      <c r="F427" s="69"/>
      <c r="G427" s="67"/>
      <c r="H427" s="67"/>
      <c r="I427" s="70"/>
    </row>
    <row r="428" spans="2:9" s="66" customFormat="1" ht="15" customHeight="1">
      <c r="B428" s="65"/>
      <c r="D428" s="67"/>
      <c r="E428" s="209"/>
      <c r="F428" s="69"/>
      <c r="G428" s="67"/>
      <c r="H428" s="67"/>
      <c r="I428" s="70"/>
    </row>
    <row r="429" spans="2:9" s="66" customFormat="1" ht="15" customHeight="1">
      <c r="B429" s="65"/>
      <c r="D429" s="67"/>
      <c r="E429" s="209"/>
      <c r="F429" s="69"/>
      <c r="G429" s="67"/>
      <c r="H429" s="67"/>
      <c r="I429" s="70"/>
    </row>
    <row r="430" spans="2:9" s="66" customFormat="1" ht="15" customHeight="1">
      <c r="B430" s="65"/>
      <c r="D430" s="67"/>
      <c r="E430" s="209"/>
      <c r="F430" s="69"/>
      <c r="G430" s="67"/>
      <c r="H430" s="67"/>
      <c r="I430" s="70"/>
    </row>
    <row r="431" spans="2:9" s="66" customFormat="1" ht="15" customHeight="1">
      <c r="B431" s="65"/>
      <c r="D431" s="67"/>
      <c r="E431" s="209"/>
      <c r="F431" s="69"/>
      <c r="G431" s="67"/>
      <c r="H431" s="67"/>
      <c r="I431" s="70"/>
    </row>
    <row r="432" spans="2:9" s="66" customFormat="1" ht="15" customHeight="1">
      <c r="B432" s="65"/>
      <c r="D432" s="67"/>
      <c r="E432" s="209"/>
      <c r="F432" s="69"/>
      <c r="G432" s="67"/>
      <c r="H432" s="67"/>
      <c r="I432" s="70"/>
    </row>
    <row r="433" spans="2:9" s="66" customFormat="1" ht="15" customHeight="1">
      <c r="B433" s="65"/>
      <c r="D433" s="67"/>
      <c r="E433" s="209"/>
      <c r="F433" s="69"/>
      <c r="G433" s="67"/>
      <c r="H433" s="67"/>
      <c r="I433" s="70"/>
    </row>
    <row r="434" spans="2:9" s="66" customFormat="1" ht="15" customHeight="1">
      <c r="B434" s="65"/>
      <c r="D434" s="67"/>
      <c r="E434" s="209"/>
      <c r="F434" s="69"/>
      <c r="G434" s="67"/>
      <c r="H434" s="67"/>
      <c r="I434" s="70"/>
    </row>
    <row r="435" spans="2:9" s="66" customFormat="1" ht="15" customHeight="1">
      <c r="B435" s="65"/>
      <c r="D435" s="67"/>
      <c r="E435" s="209"/>
      <c r="F435" s="69"/>
      <c r="G435" s="67"/>
      <c r="H435" s="67"/>
      <c r="I435" s="70"/>
    </row>
    <row r="436" spans="2:9" s="66" customFormat="1" ht="15" customHeight="1">
      <c r="B436" s="65"/>
      <c r="D436" s="67"/>
      <c r="E436" s="209"/>
      <c r="F436" s="69"/>
      <c r="G436" s="67"/>
      <c r="H436" s="67"/>
      <c r="I436" s="70"/>
    </row>
    <row r="437" spans="2:9" s="66" customFormat="1" ht="15" customHeight="1">
      <c r="B437" s="65"/>
      <c r="D437" s="67"/>
      <c r="E437" s="209"/>
      <c r="F437" s="69"/>
      <c r="G437" s="67"/>
      <c r="H437" s="67"/>
      <c r="I437" s="70"/>
    </row>
    <row r="438" spans="2:9" s="66" customFormat="1" ht="15" customHeight="1">
      <c r="B438" s="65"/>
      <c r="D438" s="67"/>
      <c r="E438" s="209"/>
      <c r="F438" s="69"/>
      <c r="G438" s="67"/>
      <c r="H438" s="67"/>
      <c r="I438" s="70"/>
    </row>
    <row r="439" spans="2:9" s="66" customFormat="1" ht="15" customHeight="1">
      <c r="B439" s="65"/>
      <c r="D439" s="67"/>
      <c r="E439" s="209"/>
      <c r="F439" s="69"/>
      <c r="G439" s="67"/>
      <c r="H439" s="67"/>
      <c r="I439" s="70"/>
    </row>
    <row r="440" spans="2:9" s="66" customFormat="1" ht="15" customHeight="1">
      <c r="B440" s="65"/>
      <c r="D440" s="67"/>
      <c r="E440" s="209"/>
      <c r="F440" s="69"/>
      <c r="G440" s="67"/>
      <c r="H440" s="67"/>
      <c r="I440" s="70"/>
    </row>
    <row r="441" spans="2:9" s="66" customFormat="1" ht="15" customHeight="1">
      <c r="B441" s="65"/>
      <c r="D441" s="67"/>
      <c r="E441" s="209"/>
      <c r="F441" s="69"/>
      <c r="G441" s="67"/>
      <c r="H441" s="67"/>
      <c r="I441" s="70"/>
    </row>
    <row r="442" spans="2:9" s="66" customFormat="1" ht="15" customHeight="1">
      <c r="B442" s="65"/>
      <c r="D442" s="67"/>
      <c r="E442" s="209"/>
      <c r="F442" s="69"/>
      <c r="G442" s="67"/>
      <c r="H442" s="67"/>
      <c r="I442" s="70"/>
    </row>
    <row r="443" spans="2:9" s="66" customFormat="1" ht="15" customHeight="1">
      <c r="B443" s="65"/>
      <c r="D443" s="67"/>
      <c r="E443" s="209"/>
      <c r="F443" s="69"/>
      <c r="G443" s="67"/>
      <c r="H443" s="67"/>
      <c r="I443" s="70"/>
    </row>
    <row r="444" spans="2:9" s="66" customFormat="1" ht="15" customHeight="1">
      <c r="B444" s="65"/>
      <c r="D444" s="67"/>
      <c r="E444" s="209"/>
      <c r="F444" s="69"/>
      <c r="G444" s="67"/>
      <c r="H444" s="67"/>
      <c r="I444" s="70"/>
    </row>
    <row r="445" spans="2:9" s="66" customFormat="1" ht="15" customHeight="1">
      <c r="B445" s="65"/>
      <c r="D445" s="67"/>
      <c r="E445" s="209"/>
      <c r="F445" s="69"/>
      <c r="G445" s="67"/>
      <c r="H445" s="67"/>
      <c r="I445" s="70"/>
    </row>
    <row r="446" spans="2:9" s="66" customFormat="1" ht="15" customHeight="1">
      <c r="B446" s="65"/>
      <c r="D446" s="67"/>
      <c r="E446" s="209"/>
      <c r="F446" s="69"/>
      <c r="G446" s="67"/>
      <c r="H446" s="67"/>
      <c r="I446" s="70"/>
    </row>
    <row r="447" spans="2:9" s="66" customFormat="1" ht="15" customHeight="1">
      <c r="B447" s="65"/>
      <c r="D447" s="67"/>
      <c r="E447" s="209"/>
      <c r="F447" s="69"/>
      <c r="G447" s="67"/>
      <c r="H447" s="67"/>
      <c r="I447" s="70"/>
    </row>
    <row r="448" spans="2:9" s="66" customFormat="1" ht="15" customHeight="1">
      <c r="B448" s="65"/>
      <c r="D448" s="67"/>
      <c r="E448" s="209"/>
      <c r="F448" s="69"/>
      <c r="G448" s="67"/>
      <c r="H448" s="67"/>
      <c r="I448" s="70"/>
    </row>
    <row r="449" spans="2:9" s="66" customFormat="1" ht="15" customHeight="1">
      <c r="B449" s="65"/>
      <c r="D449" s="67"/>
      <c r="E449" s="209"/>
      <c r="F449" s="69"/>
      <c r="G449" s="67"/>
      <c r="H449" s="67"/>
      <c r="I449" s="70"/>
    </row>
    <row r="450" spans="2:9" s="66" customFormat="1" ht="15" customHeight="1">
      <c r="B450" s="65"/>
      <c r="D450" s="67"/>
      <c r="E450" s="209"/>
      <c r="F450" s="69"/>
      <c r="G450" s="67"/>
      <c r="H450" s="67"/>
      <c r="I450" s="70"/>
    </row>
    <row r="451" spans="2:9" s="66" customFormat="1" ht="15" customHeight="1">
      <c r="B451" s="65"/>
      <c r="D451" s="67"/>
      <c r="E451" s="209"/>
      <c r="F451" s="69"/>
      <c r="G451" s="67"/>
      <c r="H451" s="67"/>
      <c r="I451" s="70"/>
    </row>
    <row r="452" spans="2:9" s="66" customFormat="1" ht="15" customHeight="1">
      <c r="B452" s="65"/>
      <c r="D452" s="67"/>
      <c r="E452" s="209"/>
      <c r="F452" s="69"/>
      <c r="G452" s="67"/>
      <c r="H452" s="67"/>
      <c r="I452" s="70"/>
    </row>
    <row r="453" spans="2:9" s="66" customFormat="1" ht="15" customHeight="1">
      <c r="B453" s="65"/>
      <c r="D453" s="67"/>
      <c r="E453" s="209"/>
      <c r="F453" s="69"/>
      <c r="G453" s="67"/>
      <c r="H453" s="67"/>
      <c r="I453" s="70"/>
    </row>
    <row r="454" spans="2:9" s="66" customFormat="1" ht="15" customHeight="1">
      <c r="B454" s="65"/>
      <c r="D454" s="67"/>
      <c r="E454" s="209"/>
      <c r="F454" s="69"/>
      <c r="G454" s="67"/>
      <c r="H454" s="67"/>
      <c r="I454" s="70"/>
    </row>
    <row r="455" spans="2:9" s="66" customFormat="1" ht="15" customHeight="1">
      <c r="B455" s="65"/>
      <c r="D455" s="67"/>
      <c r="E455" s="209"/>
      <c r="F455" s="69"/>
      <c r="G455" s="67"/>
      <c r="H455" s="67"/>
      <c r="I455" s="70"/>
    </row>
    <row r="456" spans="2:9" s="66" customFormat="1" ht="15" customHeight="1">
      <c r="B456" s="65"/>
      <c r="D456" s="67"/>
      <c r="E456" s="209"/>
      <c r="F456" s="69"/>
      <c r="G456" s="67"/>
      <c r="H456" s="67"/>
      <c r="I456" s="70"/>
    </row>
    <row r="457" spans="2:9" s="66" customFormat="1" ht="15" customHeight="1">
      <c r="B457" s="65"/>
      <c r="D457" s="67"/>
      <c r="E457" s="209"/>
      <c r="F457" s="69"/>
      <c r="G457" s="67"/>
      <c r="H457" s="67"/>
      <c r="I457" s="70"/>
    </row>
    <row r="458" spans="2:9" s="66" customFormat="1" ht="15" customHeight="1">
      <c r="B458" s="65"/>
      <c r="D458" s="67"/>
      <c r="E458" s="209"/>
      <c r="F458" s="69"/>
      <c r="G458" s="67"/>
      <c r="H458" s="67"/>
      <c r="I458" s="70"/>
    </row>
    <row r="459" spans="2:9" s="66" customFormat="1" ht="15" customHeight="1">
      <c r="B459" s="65"/>
      <c r="D459" s="67"/>
      <c r="E459" s="209"/>
      <c r="F459" s="69"/>
      <c r="G459" s="67"/>
      <c r="H459" s="67"/>
      <c r="I459" s="70"/>
    </row>
    <row r="460" spans="2:9" s="66" customFormat="1" ht="15" customHeight="1">
      <c r="B460" s="65"/>
      <c r="D460" s="67"/>
      <c r="E460" s="209"/>
      <c r="F460" s="69"/>
      <c r="G460" s="67"/>
      <c r="H460" s="67"/>
      <c r="I460" s="70"/>
    </row>
    <row r="461" spans="2:9" s="66" customFormat="1" ht="15" customHeight="1">
      <c r="B461" s="65"/>
      <c r="D461" s="67"/>
      <c r="E461" s="209"/>
      <c r="F461" s="69"/>
      <c r="G461" s="67"/>
      <c r="H461" s="67"/>
      <c r="I461" s="70"/>
    </row>
    <row r="462" spans="2:9" s="66" customFormat="1" ht="15" customHeight="1">
      <c r="B462" s="65"/>
      <c r="D462" s="67"/>
      <c r="E462" s="209"/>
      <c r="F462" s="69"/>
      <c r="G462" s="67"/>
      <c r="H462" s="67"/>
      <c r="I462" s="70"/>
    </row>
    <row r="463" spans="2:9" s="66" customFormat="1" ht="15" customHeight="1">
      <c r="B463" s="65"/>
      <c r="D463" s="67"/>
      <c r="E463" s="209"/>
      <c r="F463" s="69"/>
      <c r="G463" s="67"/>
      <c r="H463" s="67"/>
      <c r="I463" s="70"/>
    </row>
    <row r="464" spans="2:9" s="66" customFormat="1" ht="15" customHeight="1">
      <c r="B464" s="65"/>
      <c r="D464" s="67"/>
      <c r="E464" s="209"/>
      <c r="F464" s="69"/>
      <c r="G464" s="67"/>
      <c r="H464" s="67"/>
      <c r="I464" s="70"/>
    </row>
    <row r="465" spans="2:9" s="66" customFormat="1" ht="15" customHeight="1">
      <c r="B465" s="65"/>
      <c r="D465" s="67"/>
      <c r="E465" s="209"/>
      <c r="F465" s="69"/>
      <c r="G465" s="67"/>
      <c r="H465" s="67"/>
      <c r="I465" s="70"/>
    </row>
    <row r="466" spans="2:9" s="66" customFormat="1" ht="15" customHeight="1">
      <c r="B466" s="65"/>
      <c r="D466" s="67"/>
      <c r="E466" s="209"/>
      <c r="F466" s="69"/>
      <c r="G466" s="67"/>
      <c r="H466" s="67"/>
      <c r="I466" s="70"/>
    </row>
    <row r="467" spans="2:9" s="66" customFormat="1" ht="15" customHeight="1">
      <c r="B467" s="65"/>
      <c r="D467" s="67"/>
      <c r="E467" s="209"/>
      <c r="F467" s="69"/>
      <c r="G467" s="67"/>
      <c r="H467" s="67"/>
      <c r="I467" s="70"/>
    </row>
    <row r="468" spans="2:9" s="66" customFormat="1" ht="15" customHeight="1">
      <c r="B468" s="65"/>
      <c r="D468" s="67"/>
      <c r="E468" s="209"/>
      <c r="F468" s="69"/>
      <c r="G468" s="67"/>
      <c r="H468" s="67"/>
      <c r="I468" s="70"/>
    </row>
    <row r="469" spans="2:9" s="66" customFormat="1" ht="15" customHeight="1">
      <c r="B469" s="65"/>
      <c r="D469" s="67"/>
      <c r="E469" s="209"/>
      <c r="F469" s="69"/>
      <c r="G469" s="67"/>
      <c r="H469" s="67"/>
      <c r="I469" s="70"/>
    </row>
    <row r="470" spans="2:9" s="66" customFormat="1" ht="15" customHeight="1">
      <c r="B470" s="65"/>
      <c r="D470" s="67"/>
      <c r="E470" s="209"/>
      <c r="F470" s="69"/>
      <c r="G470" s="67"/>
      <c r="H470" s="67"/>
      <c r="I470" s="70"/>
    </row>
    <row r="471" spans="2:9" s="66" customFormat="1" ht="15" customHeight="1">
      <c r="B471" s="65"/>
      <c r="D471" s="67"/>
      <c r="E471" s="209"/>
      <c r="F471" s="69"/>
      <c r="G471" s="67"/>
      <c r="H471" s="67"/>
      <c r="I471" s="70"/>
    </row>
    <row r="472" spans="2:9" s="66" customFormat="1" ht="15" customHeight="1">
      <c r="B472" s="65"/>
      <c r="D472" s="67"/>
      <c r="E472" s="209"/>
      <c r="F472" s="69"/>
      <c r="G472" s="67"/>
      <c r="H472" s="67"/>
      <c r="I472" s="70"/>
    </row>
    <row r="473" spans="2:9" s="66" customFormat="1" ht="15" customHeight="1">
      <c r="B473" s="65"/>
      <c r="D473" s="67"/>
      <c r="E473" s="209"/>
      <c r="F473" s="69"/>
      <c r="G473" s="67"/>
      <c r="H473" s="67"/>
      <c r="I473" s="70"/>
    </row>
    <row r="474" spans="2:9" s="66" customFormat="1" ht="15" customHeight="1">
      <c r="B474" s="65"/>
      <c r="D474" s="67"/>
      <c r="E474" s="209"/>
      <c r="F474" s="69"/>
      <c r="G474" s="67"/>
      <c r="H474" s="67"/>
      <c r="I474" s="70"/>
    </row>
    <row r="475" spans="2:9" s="66" customFormat="1" ht="15" customHeight="1">
      <c r="B475" s="65"/>
      <c r="D475" s="67"/>
      <c r="E475" s="209"/>
      <c r="F475" s="69"/>
      <c r="G475" s="67"/>
      <c r="H475" s="67"/>
      <c r="I475" s="70"/>
    </row>
    <row r="476" spans="2:9" s="66" customFormat="1" ht="15" customHeight="1">
      <c r="B476" s="65"/>
      <c r="D476" s="67"/>
      <c r="E476" s="209"/>
      <c r="F476" s="69"/>
      <c r="G476" s="67"/>
      <c r="H476" s="67"/>
      <c r="I476" s="70"/>
    </row>
    <row r="477" spans="2:9" s="66" customFormat="1" ht="15" customHeight="1">
      <c r="B477" s="65"/>
      <c r="D477" s="67"/>
      <c r="E477" s="209"/>
      <c r="F477" s="69"/>
      <c r="G477" s="67"/>
      <c r="H477" s="67"/>
      <c r="I477" s="70"/>
    </row>
    <row r="478" spans="2:9" s="66" customFormat="1" ht="15" customHeight="1">
      <c r="B478" s="65"/>
      <c r="D478" s="67"/>
      <c r="E478" s="209"/>
      <c r="F478" s="69"/>
      <c r="G478" s="67"/>
      <c r="H478" s="67"/>
      <c r="I478" s="70"/>
    </row>
    <row r="479" spans="2:9" s="66" customFormat="1" ht="15" customHeight="1">
      <c r="B479" s="65"/>
      <c r="D479" s="67"/>
      <c r="E479" s="209"/>
      <c r="F479" s="69"/>
      <c r="G479" s="67"/>
      <c r="H479" s="67"/>
      <c r="I479" s="70"/>
    </row>
    <row r="480" spans="2:9" s="66" customFormat="1" ht="15" customHeight="1">
      <c r="B480" s="65"/>
      <c r="D480" s="67"/>
      <c r="E480" s="209"/>
      <c r="F480" s="69"/>
      <c r="G480" s="67"/>
      <c r="H480" s="67"/>
      <c r="I480" s="70"/>
    </row>
    <row r="481" spans="2:9" s="66" customFormat="1" ht="15" customHeight="1">
      <c r="B481" s="65"/>
      <c r="D481" s="67"/>
      <c r="E481" s="209"/>
      <c r="F481" s="69"/>
      <c r="G481" s="67"/>
      <c r="H481" s="67"/>
      <c r="I481" s="70"/>
    </row>
    <row r="482" spans="2:9" s="66" customFormat="1" ht="15" customHeight="1">
      <c r="B482" s="65"/>
      <c r="D482" s="67"/>
      <c r="E482" s="209"/>
      <c r="F482" s="69"/>
      <c r="G482" s="67"/>
      <c r="H482" s="67"/>
      <c r="I482" s="70"/>
    </row>
    <row r="483" spans="2:9" s="66" customFormat="1" ht="15" customHeight="1">
      <c r="B483" s="65"/>
      <c r="D483" s="67"/>
      <c r="E483" s="209"/>
      <c r="F483" s="69"/>
      <c r="G483" s="67"/>
      <c r="H483" s="67"/>
      <c r="I483" s="70"/>
    </row>
    <row r="484" spans="2:9" s="66" customFormat="1" ht="15" customHeight="1">
      <c r="B484" s="65"/>
      <c r="D484" s="67"/>
      <c r="E484" s="209"/>
      <c r="F484" s="69"/>
      <c r="G484" s="67"/>
      <c r="H484" s="67"/>
      <c r="I484" s="70"/>
    </row>
    <row r="485" spans="2:9" s="66" customFormat="1" ht="15" customHeight="1">
      <c r="B485" s="65"/>
      <c r="D485" s="67"/>
      <c r="E485" s="209"/>
      <c r="F485" s="69"/>
      <c r="G485" s="67"/>
      <c r="H485" s="67"/>
      <c r="I485" s="70"/>
    </row>
    <row r="486" spans="2:9" s="66" customFormat="1" ht="15" customHeight="1">
      <c r="B486" s="65"/>
      <c r="D486" s="67"/>
      <c r="E486" s="209"/>
      <c r="F486" s="69"/>
      <c r="G486" s="67"/>
      <c r="H486" s="67"/>
      <c r="I486" s="70"/>
    </row>
    <row r="487" spans="2:9" s="66" customFormat="1" ht="15" customHeight="1">
      <c r="B487" s="65"/>
      <c r="D487" s="67"/>
      <c r="E487" s="209"/>
      <c r="F487" s="69"/>
      <c r="G487" s="67"/>
      <c r="H487" s="67"/>
      <c r="I487" s="70"/>
    </row>
    <row r="488" spans="2:9" s="66" customFormat="1" ht="15" customHeight="1">
      <c r="B488" s="65"/>
      <c r="D488" s="67"/>
      <c r="E488" s="209"/>
      <c r="F488" s="69"/>
      <c r="G488" s="67"/>
      <c r="H488" s="67"/>
      <c r="I488" s="70"/>
    </row>
    <row r="489" spans="2:9" s="66" customFormat="1" ht="15" customHeight="1">
      <c r="B489" s="65"/>
      <c r="D489" s="67"/>
      <c r="E489" s="209"/>
      <c r="F489" s="69"/>
      <c r="G489" s="67"/>
      <c r="H489" s="67"/>
      <c r="I489" s="70"/>
    </row>
    <row r="490" spans="2:9" s="66" customFormat="1" ht="15" customHeight="1">
      <c r="B490" s="65"/>
      <c r="D490" s="67"/>
      <c r="E490" s="209"/>
      <c r="F490" s="69"/>
      <c r="G490" s="67"/>
      <c r="H490" s="67"/>
      <c r="I490" s="70"/>
    </row>
    <row r="491" spans="2:9" s="66" customFormat="1" ht="15" customHeight="1">
      <c r="B491" s="65"/>
      <c r="D491" s="67"/>
      <c r="E491" s="209"/>
      <c r="F491" s="69"/>
      <c r="G491" s="67"/>
      <c r="H491" s="67"/>
      <c r="I491" s="70"/>
    </row>
    <row r="492" spans="2:9" s="66" customFormat="1" ht="15" customHeight="1">
      <c r="B492" s="65"/>
      <c r="D492" s="67"/>
      <c r="E492" s="209"/>
      <c r="F492" s="69"/>
      <c r="G492" s="67"/>
      <c r="H492" s="67"/>
      <c r="I492" s="70"/>
    </row>
    <row r="493" spans="2:9" s="66" customFormat="1" ht="15" customHeight="1">
      <c r="B493" s="65"/>
      <c r="D493" s="67"/>
      <c r="E493" s="209"/>
      <c r="F493" s="69"/>
      <c r="G493" s="67"/>
      <c r="H493" s="67"/>
      <c r="I493" s="70"/>
    </row>
    <row r="494" spans="2:9" s="66" customFormat="1" ht="15" customHeight="1">
      <c r="B494" s="65"/>
      <c r="D494" s="67"/>
      <c r="E494" s="209"/>
      <c r="F494" s="69"/>
      <c r="G494" s="67"/>
      <c r="H494" s="67"/>
      <c r="I494" s="70"/>
    </row>
    <row r="495" spans="2:9" s="66" customFormat="1" ht="15" customHeight="1">
      <c r="B495" s="65"/>
      <c r="D495" s="67"/>
      <c r="E495" s="209"/>
      <c r="F495" s="69"/>
      <c r="G495" s="67"/>
      <c r="H495" s="67"/>
      <c r="I495" s="70"/>
    </row>
    <row r="496" spans="2:9" s="66" customFormat="1" ht="15" customHeight="1">
      <c r="B496" s="65"/>
      <c r="D496" s="67"/>
      <c r="E496" s="209"/>
      <c r="F496" s="69"/>
      <c r="G496" s="67"/>
      <c r="H496" s="67"/>
      <c r="I496" s="70"/>
    </row>
    <row r="497" spans="2:9" s="66" customFormat="1" ht="15" customHeight="1">
      <c r="B497" s="65"/>
      <c r="D497" s="67"/>
      <c r="E497" s="209"/>
      <c r="F497" s="69"/>
      <c r="G497" s="67"/>
      <c r="H497" s="67"/>
      <c r="I497" s="70"/>
    </row>
    <row r="498" spans="2:9" s="66" customFormat="1" ht="15" customHeight="1">
      <c r="B498" s="65"/>
      <c r="D498" s="67"/>
      <c r="E498" s="209"/>
      <c r="F498" s="69"/>
      <c r="G498" s="67"/>
      <c r="H498" s="67"/>
      <c r="I498" s="70"/>
    </row>
    <row r="499" spans="2:9" s="66" customFormat="1" ht="15" customHeight="1">
      <c r="B499" s="65"/>
      <c r="D499" s="67"/>
      <c r="E499" s="209"/>
      <c r="F499" s="69"/>
      <c r="G499" s="67"/>
      <c r="H499" s="67"/>
      <c r="I499" s="70"/>
    </row>
    <row r="500" spans="2:9" s="66" customFormat="1" ht="15" customHeight="1">
      <c r="B500" s="65"/>
      <c r="D500" s="67"/>
      <c r="E500" s="209"/>
      <c r="F500" s="69"/>
      <c r="G500" s="67"/>
      <c r="H500" s="67"/>
      <c r="I500" s="70"/>
    </row>
    <row r="501" spans="2:9" s="66" customFormat="1" ht="15" customHeight="1">
      <c r="B501" s="65"/>
      <c r="D501" s="67"/>
      <c r="E501" s="209"/>
      <c r="F501" s="69"/>
      <c r="G501" s="67"/>
      <c r="H501" s="67"/>
      <c r="I501" s="70"/>
    </row>
    <row r="502" spans="2:9" s="66" customFormat="1" ht="15" customHeight="1">
      <c r="B502" s="65"/>
      <c r="D502" s="67"/>
      <c r="E502" s="209"/>
      <c r="F502" s="69"/>
      <c r="G502" s="67"/>
      <c r="H502" s="67"/>
      <c r="I502" s="70"/>
    </row>
    <row r="503" spans="2:9" s="66" customFormat="1" ht="15" customHeight="1">
      <c r="B503" s="65"/>
      <c r="D503" s="67"/>
      <c r="E503" s="209"/>
      <c r="F503" s="69"/>
      <c r="G503" s="67"/>
      <c r="H503" s="67"/>
      <c r="I503" s="70"/>
    </row>
    <row r="504" spans="2:9" s="66" customFormat="1" ht="15" customHeight="1">
      <c r="B504" s="65"/>
      <c r="D504" s="67"/>
      <c r="E504" s="209"/>
      <c r="F504" s="69"/>
      <c r="G504" s="67"/>
      <c r="H504" s="67"/>
      <c r="I504" s="70"/>
    </row>
    <row r="505" spans="2:9" s="66" customFormat="1" ht="15" customHeight="1">
      <c r="B505" s="65"/>
      <c r="D505" s="67"/>
      <c r="E505" s="209"/>
      <c r="F505" s="69"/>
      <c r="G505" s="67"/>
      <c r="H505" s="67"/>
      <c r="I505" s="70"/>
    </row>
    <row r="506" spans="2:9" s="66" customFormat="1" ht="15" customHeight="1">
      <c r="B506" s="65"/>
      <c r="D506" s="67"/>
      <c r="E506" s="209"/>
      <c r="F506" s="69"/>
      <c r="G506" s="67"/>
      <c r="H506" s="67"/>
      <c r="I506" s="70"/>
    </row>
    <row r="507" spans="2:9" s="66" customFormat="1" ht="15" customHeight="1">
      <c r="B507" s="65"/>
      <c r="D507" s="67"/>
      <c r="E507" s="209"/>
      <c r="F507" s="69"/>
      <c r="G507" s="67"/>
      <c r="H507" s="67"/>
      <c r="I507" s="70"/>
    </row>
    <row r="508" spans="2:9" s="66" customFormat="1" ht="15" customHeight="1">
      <c r="B508" s="65"/>
      <c r="D508" s="67"/>
      <c r="E508" s="209"/>
      <c r="F508" s="69"/>
      <c r="G508" s="67"/>
      <c r="H508" s="67"/>
      <c r="I508" s="70"/>
    </row>
    <row r="509" spans="2:9" s="66" customFormat="1" ht="15" customHeight="1">
      <c r="B509" s="65"/>
      <c r="D509" s="67"/>
      <c r="E509" s="209"/>
      <c r="F509" s="69"/>
      <c r="G509" s="67"/>
      <c r="H509" s="67"/>
      <c r="I509" s="70"/>
    </row>
    <row r="510" spans="2:9" s="66" customFormat="1" ht="15" customHeight="1">
      <c r="B510" s="65"/>
      <c r="D510" s="67"/>
      <c r="E510" s="209"/>
      <c r="F510" s="69"/>
      <c r="G510" s="67"/>
      <c r="H510" s="67"/>
      <c r="I510" s="70"/>
    </row>
    <row r="511" spans="2:9" s="66" customFormat="1" ht="15" customHeight="1">
      <c r="B511" s="65"/>
      <c r="D511" s="67"/>
      <c r="E511" s="209"/>
      <c r="F511" s="69"/>
      <c r="G511" s="67"/>
      <c r="H511" s="67"/>
      <c r="I511" s="70"/>
    </row>
    <row r="512" spans="2:9" s="66" customFormat="1" ht="15" customHeight="1">
      <c r="B512" s="65"/>
      <c r="D512" s="67"/>
      <c r="E512" s="209"/>
      <c r="F512" s="69"/>
      <c r="G512" s="67"/>
      <c r="H512" s="67"/>
      <c r="I512" s="70"/>
    </row>
    <row r="513" spans="2:9" s="66" customFormat="1" ht="15" customHeight="1">
      <c r="B513" s="65"/>
      <c r="D513" s="67"/>
      <c r="E513" s="209"/>
      <c r="F513" s="69"/>
      <c r="G513" s="67"/>
      <c r="H513" s="67"/>
      <c r="I513" s="70"/>
    </row>
    <row r="514" spans="2:9" s="66" customFormat="1" ht="15" customHeight="1">
      <c r="B514" s="65"/>
      <c r="D514" s="67"/>
      <c r="E514" s="209"/>
      <c r="F514" s="69"/>
      <c r="G514" s="67"/>
      <c r="H514" s="67"/>
      <c r="I514" s="70"/>
    </row>
    <row r="515" spans="2:9" s="66" customFormat="1" ht="15" customHeight="1">
      <c r="B515" s="65"/>
      <c r="D515" s="67"/>
      <c r="E515" s="209"/>
      <c r="F515" s="69"/>
      <c r="G515" s="67"/>
      <c r="H515" s="67"/>
      <c r="I515" s="70"/>
    </row>
    <row r="516" spans="2:9" s="66" customFormat="1" ht="15" customHeight="1">
      <c r="B516" s="65"/>
      <c r="D516" s="67"/>
      <c r="E516" s="209"/>
      <c r="F516" s="69"/>
      <c r="G516" s="67"/>
      <c r="H516" s="67"/>
      <c r="I516" s="70"/>
    </row>
    <row r="517" spans="2:9" s="66" customFormat="1" ht="15" customHeight="1">
      <c r="B517" s="65"/>
      <c r="D517" s="67"/>
      <c r="E517" s="209"/>
      <c r="F517" s="69"/>
      <c r="G517" s="67"/>
      <c r="H517" s="67"/>
      <c r="I517" s="70"/>
    </row>
    <row r="518" spans="2:9" s="66" customFormat="1" ht="15" customHeight="1">
      <c r="B518" s="65"/>
      <c r="D518" s="67"/>
      <c r="E518" s="209"/>
      <c r="F518" s="69"/>
      <c r="G518" s="67"/>
      <c r="H518" s="67"/>
      <c r="I518" s="70"/>
    </row>
    <row r="519" spans="2:9" s="66" customFormat="1" ht="15" customHeight="1">
      <c r="B519" s="65"/>
      <c r="D519" s="67"/>
      <c r="E519" s="209"/>
      <c r="F519" s="69"/>
      <c r="G519" s="67"/>
      <c r="H519" s="67"/>
      <c r="I519" s="70"/>
    </row>
    <row r="520" spans="2:9" s="66" customFormat="1" ht="15" customHeight="1">
      <c r="B520" s="65"/>
      <c r="D520" s="67"/>
      <c r="E520" s="209"/>
      <c r="F520" s="69"/>
      <c r="G520" s="67"/>
      <c r="H520" s="67"/>
      <c r="I520" s="70"/>
    </row>
    <row r="521" spans="2:9" s="66" customFormat="1" ht="15" customHeight="1">
      <c r="B521" s="65"/>
      <c r="D521" s="67"/>
      <c r="E521" s="209"/>
      <c r="F521" s="69"/>
      <c r="G521" s="67"/>
      <c r="H521" s="67"/>
      <c r="I521" s="70"/>
    </row>
    <row r="522" spans="2:9" s="66" customFormat="1" ht="15" customHeight="1">
      <c r="B522" s="65"/>
      <c r="D522" s="67"/>
      <c r="E522" s="209"/>
      <c r="F522" s="69"/>
      <c r="G522" s="67"/>
      <c r="H522" s="67"/>
      <c r="I522" s="70"/>
    </row>
    <row r="523" spans="2:9" s="66" customFormat="1" ht="15" customHeight="1">
      <c r="B523" s="65"/>
      <c r="D523" s="67"/>
      <c r="E523" s="209"/>
      <c r="F523" s="69"/>
      <c r="G523" s="67"/>
      <c r="H523" s="67"/>
      <c r="I523" s="70"/>
    </row>
    <row r="524" spans="2:9" s="66" customFormat="1" ht="15" customHeight="1">
      <c r="B524" s="65"/>
      <c r="D524" s="67"/>
      <c r="E524" s="209"/>
      <c r="F524" s="69"/>
      <c r="G524" s="67"/>
      <c r="H524" s="67"/>
      <c r="I524" s="70"/>
    </row>
    <row r="525" spans="2:9" s="66" customFormat="1" ht="15" customHeight="1">
      <c r="B525" s="65"/>
      <c r="D525" s="67"/>
      <c r="E525" s="209"/>
      <c r="F525" s="69"/>
      <c r="G525" s="67"/>
      <c r="H525" s="67"/>
      <c r="I525" s="70"/>
    </row>
    <row r="526" spans="2:9" s="66" customFormat="1" ht="15" customHeight="1">
      <c r="B526" s="65"/>
      <c r="D526" s="67"/>
      <c r="E526" s="209"/>
      <c r="F526" s="69"/>
      <c r="G526" s="67"/>
      <c r="H526" s="67"/>
      <c r="I526" s="70"/>
    </row>
    <row r="527" spans="2:9" s="66" customFormat="1" ht="15" customHeight="1">
      <c r="B527" s="65"/>
      <c r="D527" s="67"/>
      <c r="E527" s="209"/>
      <c r="F527" s="69"/>
      <c r="G527" s="67"/>
      <c r="H527" s="67"/>
      <c r="I527" s="70"/>
    </row>
    <row r="528" spans="2:9" s="66" customFormat="1" ht="15" customHeight="1">
      <c r="B528" s="65"/>
      <c r="D528" s="67"/>
      <c r="E528" s="209"/>
      <c r="F528" s="69"/>
      <c r="G528" s="67"/>
      <c r="H528" s="67"/>
      <c r="I528" s="70"/>
    </row>
    <row r="529" spans="2:9" s="66" customFormat="1" ht="15" customHeight="1">
      <c r="B529" s="65"/>
      <c r="D529" s="67"/>
      <c r="E529" s="209"/>
      <c r="F529" s="69"/>
      <c r="G529" s="67"/>
      <c r="H529" s="67"/>
      <c r="I529" s="70"/>
    </row>
    <row r="530" spans="2:9" s="66" customFormat="1" ht="15" customHeight="1">
      <c r="B530" s="65"/>
      <c r="D530" s="67"/>
      <c r="E530" s="209"/>
      <c r="F530" s="69"/>
      <c r="G530" s="67"/>
      <c r="H530" s="67"/>
      <c r="I530" s="70"/>
    </row>
    <row r="531" spans="2:9" s="66" customFormat="1" ht="15" customHeight="1">
      <c r="B531" s="65"/>
      <c r="D531" s="67"/>
      <c r="E531" s="209"/>
      <c r="F531" s="69"/>
      <c r="G531" s="67"/>
      <c r="H531" s="67"/>
      <c r="I531" s="70"/>
    </row>
    <row r="532" spans="2:9" s="66" customFormat="1" ht="15" customHeight="1">
      <c r="B532" s="65"/>
      <c r="D532" s="67"/>
      <c r="E532" s="209"/>
      <c r="F532" s="69"/>
      <c r="G532" s="67"/>
      <c r="H532" s="67"/>
      <c r="I532" s="70"/>
    </row>
    <row r="533" spans="2:9" s="66" customFormat="1" ht="15" customHeight="1">
      <c r="B533" s="65"/>
      <c r="D533" s="67"/>
      <c r="E533" s="209"/>
      <c r="F533" s="69"/>
      <c r="G533" s="67"/>
      <c r="H533" s="67"/>
      <c r="I533" s="70"/>
    </row>
    <row r="534" spans="2:9" s="66" customFormat="1" ht="15" customHeight="1">
      <c r="B534" s="65"/>
      <c r="D534" s="67"/>
      <c r="E534" s="209"/>
      <c r="F534" s="69"/>
      <c r="G534" s="67"/>
      <c r="H534" s="67"/>
      <c r="I534" s="70"/>
    </row>
    <row r="535" spans="2:9" s="66" customFormat="1" ht="15" customHeight="1">
      <c r="B535" s="65"/>
      <c r="D535" s="67"/>
      <c r="E535" s="209"/>
      <c r="F535" s="69"/>
      <c r="G535" s="67"/>
      <c r="H535" s="67"/>
      <c r="I535" s="70"/>
    </row>
    <row r="536" spans="2:9" s="66" customFormat="1" ht="15" customHeight="1">
      <c r="B536" s="65"/>
      <c r="D536" s="67"/>
      <c r="E536" s="209"/>
      <c r="F536" s="69"/>
      <c r="G536" s="67"/>
      <c r="H536" s="67"/>
      <c r="I536" s="70"/>
    </row>
    <row r="537" spans="2:9" s="66" customFormat="1" ht="15" customHeight="1">
      <c r="B537" s="65"/>
      <c r="D537" s="67"/>
      <c r="E537" s="209"/>
      <c r="F537" s="69"/>
      <c r="G537" s="67"/>
      <c r="H537" s="67"/>
      <c r="I537" s="70"/>
    </row>
    <row r="538" spans="2:9" s="66" customFormat="1" ht="15" customHeight="1">
      <c r="B538" s="65"/>
      <c r="D538" s="67"/>
      <c r="E538" s="209"/>
      <c r="F538" s="69"/>
      <c r="G538" s="67"/>
      <c r="H538" s="67"/>
      <c r="I538" s="70"/>
    </row>
    <row r="539" spans="2:9" s="66" customFormat="1" ht="15" customHeight="1">
      <c r="B539" s="65"/>
      <c r="D539" s="67"/>
      <c r="E539" s="209"/>
      <c r="F539" s="69"/>
      <c r="G539" s="67"/>
      <c r="H539" s="67"/>
      <c r="I539" s="70"/>
    </row>
    <row r="540" spans="2:9" s="66" customFormat="1" ht="15" customHeight="1">
      <c r="B540" s="65"/>
      <c r="D540" s="67"/>
      <c r="E540" s="209"/>
      <c r="F540" s="69"/>
      <c r="G540" s="67"/>
      <c r="H540" s="67"/>
      <c r="I540" s="70"/>
    </row>
    <row r="541" spans="2:9" s="66" customFormat="1" ht="15" customHeight="1">
      <c r="B541" s="65"/>
      <c r="D541" s="67"/>
      <c r="E541" s="209"/>
      <c r="F541" s="69"/>
      <c r="G541" s="67"/>
      <c r="H541" s="67"/>
      <c r="I541" s="70"/>
    </row>
    <row r="542" spans="2:9" s="66" customFormat="1" ht="15" customHeight="1">
      <c r="B542" s="65"/>
      <c r="D542" s="67"/>
      <c r="E542" s="209"/>
      <c r="F542" s="69"/>
      <c r="G542" s="67"/>
      <c r="H542" s="67"/>
      <c r="I542" s="70"/>
    </row>
    <row r="543" spans="2:9" s="66" customFormat="1" ht="15" customHeight="1">
      <c r="B543" s="65"/>
      <c r="D543" s="67"/>
      <c r="E543" s="209"/>
      <c r="F543" s="69"/>
      <c r="G543" s="67"/>
      <c r="H543" s="67"/>
      <c r="I543" s="70"/>
    </row>
    <row r="544" spans="2:9" s="66" customFormat="1" ht="15" customHeight="1">
      <c r="B544" s="65"/>
      <c r="D544" s="67"/>
      <c r="E544" s="209"/>
      <c r="F544" s="69"/>
      <c r="G544" s="67"/>
      <c r="H544" s="67"/>
      <c r="I544" s="70"/>
    </row>
    <row r="545" spans="2:9" s="66" customFormat="1" ht="15" customHeight="1">
      <c r="B545" s="65"/>
      <c r="D545" s="67"/>
      <c r="E545" s="209"/>
      <c r="F545" s="69"/>
      <c r="G545" s="67"/>
      <c r="H545" s="67"/>
      <c r="I545" s="70"/>
    </row>
    <row r="546" spans="2:9" s="66" customFormat="1" ht="15" customHeight="1">
      <c r="B546" s="65"/>
      <c r="D546" s="67"/>
      <c r="E546" s="209"/>
      <c r="F546" s="69"/>
      <c r="G546" s="67"/>
      <c r="H546" s="67"/>
      <c r="I546" s="70"/>
    </row>
    <row r="547" spans="2:9" s="66" customFormat="1" ht="15" customHeight="1">
      <c r="B547" s="65"/>
      <c r="D547" s="67"/>
      <c r="E547" s="209"/>
      <c r="F547" s="69"/>
      <c r="G547" s="67"/>
      <c r="H547" s="67"/>
      <c r="I547" s="70"/>
    </row>
    <row r="548" spans="2:9" s="66" customFormat="1" ht="15" customHeight="1">
      <c r="B548" s="65"/>
      <c r="D548" s="67"/>
      <c r="E548" s="209"/>
      <c r="F548" s="69"/>
      <c r="G548" s="67"/>
      <c r="H548" s="67"/>
      <c r="I548" s="70"/>
    </row>
    <row r="549" spans="2:9" s="66" customFormat="1" ht="15" customHeight="1">
      <c r="B549" s="65"/>
      <c r="D549" s="67"/>
      <c r="E549" s="209"/>
      <c r="F549" s="69"/>
      <c r="G549" s="67"/>
      <c r="H549" s="67"/>
      <c r="I549" s="70"/>
    </row>
    <row r="550" spans="2:9" s="66" customFormat="1" ht="15" customHeight="1">
      <c r="B550" s="65"/>
      <c r="D550" s="67"/>
      <c r="E550" s="209"/>
      <c r="F550" s="69"/>
      <c r="G550" s="67"/>
      <c r="H550" s="67"/>
      <c r="I550" s="70"/>
    </row>
    <row r="551" spans="2:9" s="66" customFormat="1" ht="15" customHeight="1">
      <c r="B551" s="65"/>
      <c r="D551" s="67"/>
      <c r="E551" s="209"/>
      <c r="F551" s="69"/>
      <c r="G551" s="67"/>
      <c r="H551" s="67"/>
      <c r="I551" s="70"/>
    </row>
    <row r="552" spans="2:9" s="66" customFormat="1" ht="15" customHeight="1">
      <c r="B552" s="65"/>
      <c r="D552" s="67"/>
      <c r="E552" s="209"/>
      <c r="F552" s="69"/>
      <c r="G552" s="67"/>
      <c r="H552" s="67"/>
      <c r="I552" s="70"/>
    </row>
    <row r="553" spans="2:9" s="66" customFormat="1" ht="15" customHeight="1">
      <c r="B553" s="65"/>
      <c r="D553" s="67"/>
      <c r="E553" s="209"/>
      <c r="F553" s="69"/>
      <c r="G553" s="67"/>
      <c r="H553" s="67"/>
      <c r="I553" s="70"/>
    </row>
    <row r="554" spans="2:9" s="66" customFormat="1" ht="15" customHeight="1">
      <c r="B554" s="65"/>
      <c r="D554" s="67"/>
      <c r="E554" s="209"/>
      <c r="F554" s="69"/>
      <c r="G554" s="67"/>
      <c r="H554" s="67"/>
      <c r="I554" s="70"/>
    </row>
    <row r="555" spans="2:9" s="66" customFormat="1" ht="15" customHeight="1">
      <c r="B555" s="65"/>
      <c r="D555" s="67"/>
      <c r="E555" s="209"/>
      <c r="F555" s="69"/>
      <c r="G555" s="67"/>
      <c r="H555" s="67"/>
      <c r="I555" s="70"/>
    </row>
    <row r="556" spans="2:9" s="66" customFormat="1" ht="15" customHeight="1">
      <c r="B556" s="65"/>
      <c r="D556" s="67"/>
      <c r="E556" s="209"/>
      <c r="F556" s="69"/>
      <c r="G556" s="67"/>
      <c r="H556" s="67"/>
      <c r="I556" s="70"/>
    </row>
    <row r="557" spans="2:9" s="66" customFormat="1" ht="15" customHeight="1">
      <c r="B557" s="65"/>
      <c r="D557" s="67"/>
      <c r="E557" s="209"/>
      <c r="F557" s="69"/>
      <c r="G557" s="67"/>
      <c r="H557" s="67"/>
      <c r="I557" s="70"/>
    </row>
    <row r="558" spans="2:9" s="66" customFormat="1" ht="15" customHeight="1">
      <c r="B558" s="65"/>
      <c r="D558" s="67"/>
      <c r="E558" s="209"/>
      <c r="F558" s="69"/>
      <c r="G558" s="67"/>
      <c r="H558" s="67"/>
      <c r="I558" s="70"/>
    </row>
    <row r="559" spans="2:9" s="66" customFormat="1" ht="15" customHeight="1">
      <c r="B559" s="65"/>
      <c r="D559" s="67"/>
      <c r="E559" s="209"/>
      <c r="F559" s="69"/>
      <c r="G559" s="67"/>
      <c r="H559" s="67"/>
      <c r="I559" s="70"/>
    </row>
    <row r="560" spans="2:9" s="66" customFormat="1" ht="15" customHeight="1">
      <c r="B560" s="65"/>
      <c r="D560" s="67"/>
      <c r="E560" s="209"/>
      <c r="F560" s="69"/>
      <c r="G560" s="67"/>
      <c r="H560" s="67"/>
      <c r="I560" s="70"/>
    </row>
    <row r="561" spans="2:9" s="66" customFormat="1" ht="15" customHeight="1">
      <c r="B561" s="65"/>
      <c r="D561" s="67"/>
      <c r="E561" s="209"/>
      <c r="F561" s="69"/>
      <c r="G561" s="67"/>
      <c r="H561" s="67"/>
      <c r="I561" s="70"/>
    </row>
    <row r="562" spans="2:9" s="66" customFormat="1" ht="15" customHeight="1">
      <c r="B562" s="65"/>
      <c r="D562" s="67"/>
      <c r="E562" s="209"/>
      <c r="F562" s="69"/>
      <c r="G562" s="67"/>
      <c r="H562" s="67"/>
      <c r="I562" s="70"/>
    </row>
    <row r="563" spans="2:9" s="66" customFormat="1" ht="15" customHeight="1">
      <c r="B563" s="65"/>
      <c r="D563" s="67"/>
      <c r="E563" s="209"/>
      <c r="F563" s="69"/>
      <c r="G563" s="67"/>
      <c r="H563" s="67"/>
      <c r="I563" s="70"/>
    </row>
    <row r="564" spans="2:9" s="66" customFormat="1" ht="15" customHeight="1">
      <c r="B564" s="65"/>
      <c r="D564" s="67"/>
      <c r="E564" s="209"/>
      <c r="F564" s="69"/>
      <c r="G564" s="67"/>
      <c r="H564" s="67"/>
      <c r="I564" s="70"/>
    </row>
    <row r="565" spans="2:9" s="66" customFormat="1" ht="15" customHeight="1">
      <c r="B565" s="65"/>
      <c r="D565" s="67"/>
      <c r="E565" s="209"/>
      <c r="F565" s="69"/>
      <c r="G565" s="67"/>
      <c r="H565" s="67"/>
      <c r="I565" s="70"/>
    </row>
    <row r="566" spans="2:9" s="66" customFormat="1" ht="15" customHeight="1">
      <c r="B566" s="65"/>
      <c r="D566" s="67"/>
      <c r="E566" s="209"/>
      <c r="F566" s="69"/>
      <c r="G566" s="67"/>
      <c r="H566" s="67"/>
      <c r="I566" s="70"/>
    </row>
    <row r="567" spans="2:9" s="66" customFormat="1" ht="15" customHeight="1">
      <c r="B567" s="65"/>
      <c r="D567" s="67"/>
      <c r="E567" s="209"/>
      <c r="F567" s="69"/>
      <c r="G567" s="67"/>
      <c r="H567" s="67"/>
      <c r="I567" s="70"/>
    </row>
    <row r="568" spans="2:9" s="66" customFormat="1" ht="15" customHeight="1">
      <c r="B568" s="65"/>
      <c r="D568" s="67"/>
      <c r="E568" s="209"/>
      <c r="F568" s="69"/>
      <c r="G568" s="67"/>
      <c r="H568" s="67"/>
      <c r="I568" s="70"/>
    </row>
    <row r="569" spans="2:9" s="66" customFormat="1" ht="15" customHeight="1">
      <c r="B569" s="65"/>
      <c r="D569" s="67"/>
      <c r="E569" s="209"/>
      <c r="F569" s="69"/>
      <c r="G569" s="67"/>
      <c r="H569" s="67"/>
      <c r="I569" s="70"/>
    </row>
    <row r="570" spans="2:9" s="66" customFormat="1" ht="15" customHeight="1">
      <c r="B570" s="65"/>
      <c r="D570" s="67"/>
      <c r="E570" s="209"/>
      <c r="F570" s="69"/>
      <c r="G570" s="67"/>
      <c r="H570" s="67"/>
      <c r="I570" s="70"/>
    </row>
    <row r="571" spans="2:9" s="66" customFormat="1" ht="15" customHeight="1">
      <c r="B571" s="65"/>
      <c r="D571" s="67"/>
      <c r="E571" s="209"/>
      <c r="F571" s="69"/>
      <c r="G571" s="67"/>
      <c r="H571" s="67"/>
      <c r="I571" s="70"/>
    </row>
    <row r="572" spans="2:9" s="66" customFormat="1" ht="15" customHeight="1">
      <c r="B572" s="65"/>
      <c r="D572" s="67"/>
      <c r="E572" s="209"/>
      <c r="F572" s="69"/>
      <c r="G572" s="67"/>
      <c r="H572" s="67"/>
      <c r="I572" s="70"/>
    </row>
    <row r="573" spans="2:9" s="66" customFormat="1" ht="15" customHeight="1">
      <c r="B573" s="65"/>
      <c r="D573" s="67"/>
      <c r="E573" s="209"/>
      <c r="F573" s="69"/>
      <c r="G573" s="67"/>
      <c r="H573" s="67"/>
      <c r="I573" s="70"/>
    </row>
    <row r="574" spans="2:9" s="66" customFormat="1" ht="15" customHeight="1">
      <c r="B574" s="65"/>
      <c r="D574" s="67"/>
      <c r="E574" s="209"/>
      <c r="F574" s="69"/>
      <c r="G574" s="67"/>
      <c r="H574" s="67"/>
      <c r="I574" s="70"/>
    </row>
    <row r="575" spans="2:9" s="66" customFormat="1" ht="15" customHeight="1">
      <c r="B575" s="65"/>
      <c r="D575" s="67"/>
      <c r="E575" s="209"/>
      <c r="F575" s="69"/>
      <c r="G575" s="67"/>
      <c r="H575" s="67"/>
      <c r="I575" s="70"/>
    </row>
    <row r="576" spans="2:9" s="66" customFormat="1" ht="15" customHeight="1">
      <c r="B576" s="65"/>
      <c r="D576" s="67"/>
      <c r="E576" s="209"/>
      <c r="F576" s="69"/>
      <c r="G576" s="67"/>
      <c r="H576" s="67"/>
      <c r="I576" s="70"/>
    </row>
    <row r="577" spans="2:9" s="66" customFormat="1" ht="15" customHeight="1">
      <c r="B577" s="65"/>
      <c r="D577" s="67"/>
      <c r="E577" s="209"/>
      <c r="F577" s="69"/>
      <c r="G577" s="67"/>
      <c r="H577" s="67"/>
      <c r="I577" s="70"/>
    </row>
    <row r="578" spans="2:9" s="66" customFormat="1" ht="15" customHeight="1">
      <c r="B578" s="65"/>
      <c r="D578" s="67"/>
      <c r="E578" s="209"/>
      <c r="F578" s="69"/>
      <c r="G578" s="67"/>
      <c r="H578" s="67"/>
      <c r="I578" s="70"/>
    </row>
    <row r="579" spans="2:9" s="66" customFormat="1" ht="15" customHeight="1">
      <c r="B579" s="65"/>
      <c r="D579" s="67"/>
      <c r="E579" s="209"/>
      <c r="F579" s="69"/>
      <c r="G579" s="67"/>
      <c r="H579" s="67"/>
      <c r="I579" s="70"/>
    </row>
    <row r="580" spans="2:9" s="66" customFormat="1" ht="15" customHeight="1">
      <c r="B580" s="65"/>
      <c r="D580" s="67"/>
      <c r="E580" s="209"/>
      <c r="F580" s="69"/>
      <c r="G580" s="67"/>
      <c r="H580" s="67"/>
      <c r="I580" s="70"/>
    </row>
    <row r="581" spans="2:9" s="66" customFormat="1" ht="15" customHeight="1">
      <c r="B581" s="65"/>
      <c r="D581" s="67"/>
      <c r="E581" s="209"/>
      <c r="F581" s="69"/>
      <c r="G581" s="67"/>
      <c r="H581" s="67"/>
      <c r="I581" s="70"/>
    </row>
    <row r="582" spans="2:9" s="66" customFormat="1" ht="15" customHeight="1">
      <c r="B582" s="65"/>
      <c r="D582" s="67"/>
      <c r="E582" s="209"/>
      <c r="F582" s="69"/>
      <c r="G582" s="67"/>
      <c r="H582" s="67"/>
      <c r="I582" s="70"/>
    </row>
    <row r="583" spans="2:9" s="66" customFormat="1" ht="15" customHeight="1">
      <c r="B583" s="65"/>
      <c r="D583" s="67"/>
      <c r="E583" s="209"/>
      <c r="F583" s="69"/>
      <c r="G583" s="67"/>
      <c r="H583" s="67"/>
      <c r="I583" s="70"/>
    </row>
    <row r="584" spans="2:9" s="66" customFormat="1" ht="15" customHeight="1">
      <c r="B584" s="65"/>
      <c r="D584" s="67"/>
      <c r="E584" s="209"/>
      <c r="F584" s="69"/>
      <c r="G584" s="67"/>
      <c r="H584" s="67"/>
      <c r="I584" s="70"/>
    </row>
    <row r="585" spans="2:9" s="66" customFormat="1" ht="15" customHeight="1">
      <c r="B585" s="65"/>
      <c r="D585" s="67"/>
      <c r="E585" s="209"/>
      <c r="F585" s="69"/>
      <c r="G585" s="67"/>
      <c r="H585" s="67"/>
      <c r="I585" s="70"/>
    </row>
    <row r="586" spans="2:9" s="66" customFormat="1" ht="15" customHeight="1">
      <c r="B586" s="65"/>
      <c r="D586" s="67"/>
      <c r="E586" s="209"/>
      <c r="F586" s="69"/>
      <c r="G586" s="67"/>
      <c r="H586" s="67"/>
      <c r="I586" s="70"/>
    </row>
    <row r="587" spans="2:9" s="66" customFormat="1" ht="15" customHeight="1">
      <c r="B587" s="65"/>
      <c r="D587" s="67"/>
      <c r="E587" s="209"/>
      <c r="F587" s="69"/>
      <c r="G587" s="67"/>
      <c r="H587" s="67"/>
      <c r="I587" s="70"/>
    </row>
    <row r="588" spans="2:9" s="66" customFormat="1" ht="15" customHeight="1">
      <c r="B588" s="65"/>
      <c r="D588" s="67"/>
      <c r="E588" s="209"/>
      <c r="F588" s="69"/>
      <c r="G588" s="67"/>
      <c r="H588" s="67"/>
      <c r="I588" s="70"/>
    </row>
    <row r="589" spans="2:9" s="66" customFormat="1" ht="15" customHeight="1">
      <c r="B589" s="65"/>
      <c r="D589" s="67"/>
      <c r="E589" s="209"/>
      <c r="F589" s="69"/>
      <c r="G589" s="67"/>
      <c r="H589" s="67"/>
      <c r="I589" s="70"/>
    </row>
    <row r="590" spans="2:9" s="66" customFormat="1" ht="15" customHeight="1">
      <c r="B590" s="65"/>
      <c r="D590" s="67"/>
      <c r="E590" s="209"/>
      <c r="F590" s="69"/>
      <c r="G590" s="67"/>
      <c r="H590" s="67"/>
      <c r="I590" s="70"/>
    </row>
    <row r="591" spans="2:9" s="66" customFormat="1" ht="15" customHeight="1">
      <c r="B591" s="65"/>
      <c r="D591" s="67"/>
      <c r="E591" s="209"/>
      <c r="F591" s="69"/>
      <c r="G591" s="67"/>
      <c r="H591" s="67"/>
      <c r="I591" s="70"/>
    </row>
    <row r="592" spans="2:9" s="66" customFormat="1" ht="15" customHeight="1">
      <c r="B592" s="65"/>
      <c r="D592" s="67"/>
      <c r="E592" s="209"/>
      <c r="F592" s="69"/>
      <c r="G592" s="67"/>
      <c r="H592" s="67"/>
      <c r="I592" s="70"/>
    </row>
    <row r="593" spans="2:9" s="66" customFormat="1" ht="15" customHeight="1">
      <c r="B593" s="65"/>
      <c r="D593" s="67"/>
      <c r="E593" s="209"/>
      <c r="F593" s="69"/>
      <c r="G593" s="67"/>
      <c r="H593" s="67"/>
      <c r="I593" s="70"/>
    </row>
    <row r="594" spans="2:9" s="66" customFormat="1" ht="15" customHeight="1">
      <c r="B594" s="65"/>
      <c r="D594" s="67"/>
      <c r="E594" s="209"/>
      <c r="F594" s="69"/>
      <c r="G594" s="67"/>
      <c r="H594" s="67"/>
      <c r="I594" s="70"/>
    </row>
    <row r="595" spans="2:9" s="66" customFormat="1" ht="15" customHeight="1">
      <c r="B595" s="65"/>
      <c r="D595" s="67"/>
      <c r="E595" s="209"/>
      <c r="F595" s="69"/>
      <c r="G595" s="67"/>
      <c r="H595" s="67"/>
      <c r="I595" s="70"/>
    </row>
    <row r="596" spans="2:9" s="66" customFormat="1" ht="15" customHeight="1">
      <c r="B596" s="65"/>
      <c r="D596" s="67"/>
      <c r="E596" s="209"/>
      <c r="F596" s="69"/>
      <c r="G596" s="67"/>
      <c r="H596" s="67"/>
      <c r="I596" s="70"/>
    </row>
    <row r="597" spans="2:9" s="66" customFormat="1" ht="15" customHeight="1">
      <c r="B597" s="65"/>
      <c r="D597" s="67"/>
      <c r="E597" s="209"/>
      <c r="F597" s="69"/>
      <c r="G597" s="67"/>
      <c r="H597" s="67"/>
      <c r="I597" s="70"/>
    </row>
    <row r="598" spans="2:9" s="66" customFormat="1" ht="15" customHeight="1">
      <c r="B598" s="65"/>
      <c r="D598" s="67"/>
      <c r="E598" s="209"/>
      <c r="F598" s="69"/>
      <c r="G598" s="67"/>
      <c r="H598" s="67"/>
      <c r="I598" s="70"/>
    </row>
    <row r="599" spans="2:9" s="66" customFormat="1" ht="15" customHeight="1">
      <c r="B599" s="65"/>
      <c r="D599" s="67"/>
      <c r="E599" s="209"/>
      <c r="F599" s="69"/>
      <c r="G599" s="67"/>
      <c r="H599" s="67"/>
      <c r="I599" s="70"/>
    </row>
    <row r="600" spans="2:9" s="66" customFormat="1" ht="15" customHeight="1">
      <c r="B600" s="65"/>
      <c r="D600" s="67"/>
      <c r="E600" s="209"/>
      <c r="F600" s="69"/>
      <c r="G600" s="67"/>
      <c r="H600" s="67"/>
      <c r="I600" s="70"/>
    </row>
    <row r="601" spans="2:9" s="66" customFormat="1" ht="15" customHeight="1">
      <c r="B601" s="65"/>
      <c r="D601" s="67"/>
      <c r="E601" s="209"/>
      <c r="F601" s="69"/>
      <c r="G601" s="67"/>
      <c r="H601" s="67"/>
      <c r="I601" s="70"/>
    </row>
    <row r="602" spans="2:9" s="66" customFormat="1" ht="15" customHeight="1">
      <c r="B602" s="65"/>
      <c r="D602" s="67"/>
      <c r="E602" s="209"/>
      <c r="F602" s="69"/>
      <c r="G602" s="67"/>
      <c r="H602" s="67"/>
      <c r="I602" s="70"/>
    </row>
    <row r="603" spans="2:9" s="66" customFormat="1" ht="15" customHeight="1">
      <c r="B603" s="65"/>
      <c r="D603" s="67"/>
      <c r="E603" s="209"/>
      <c r="F603" s="69"/>
      <c r="G603" s="67"/>
      <c r="H603" s="67"/>
      <c r="I603" s="70"/>
    </row>
    <row r="604" spans="2:9" s="66" customFormat="1" ht="15" customHeight="1">
      <c r="B604" s="65"/>
      <c r="D604" s="67"/>
      <c r="E604" s="209"/>
      <c r="F604" s="69"/>
      <c r="G604" s="67"/>
      <c r="H604" s="67"/>
      <c r="I604" s="70"/>
    </row>
    <row r="605" spans="2:9" s="66" customFormat="1" ht="15" customHeight="1">
      <c r="B605" s="65"/>
      <c r="D605" s="67"/>
      <c r="E605" s="209"/>
      <c r="F605" s="69"/>
      <c r="G605" s="67"/>
      <c r="H605" s="67"/>
      <c r="I605" s="70"/>
    </row>
    <row r="606" spans="2:9" s="66" customFormat="1" ht="15" customHeight="1">
      <c r="B606" s="65"/>
      <c r="D606" s="67"/>
      <c r="E606" s="209"/>
      <c r="F606" s="69"/>
      <c r="G606" s="67"/>
      <c r="H606" s="67"/>
      <c r="I606" s="70"/>
    </row>
    <row r="607" spans="2:9" s="66" customFormat="1" ht="15" customHeight="1">
      <c r="B607" s="65"/>
      <c r="D607" s="67"/>
      <c r="E607" s="209"/>
      <c r="F607" s="69"/>
      <c r="G607" s="67"/>
      <c r="H607" s="67"/>
      <c r="I607" s="70"/>
    </row>
    <row r="608" spans="2:9" s="66" customFormat="1" ht="15" customHeight="1">
      <c r="B608" s="65"/>
      <c r="D608" s="67"/>
      <c r="E608" s="209"/>
      <c r="F608" s="69"/>
      <c r="G608" s="67"/>
      <c r="H608" s="67"/>
      <c r="I608" s="70"/>
    </row>
    <row r="609" spans="2:9" s="66" customFormat="1" ht="15" customHeight="1">
      <c r="B609" s="65"/>
      <c r="D609" s="67"/>
      <c r="E609" s="209"/>
      <c r="F609" s="69"/>
      <c r="G609" s="67"/>
      <c r="H609" s="67"/>
      <c r="I609" s="70"/>
    </row>
    <row r="610" spans="2:9" s="66" customFormat="1" ht="15" customHeight="1">
      <c r="B610" s="65"/>
      <c r="D610" s="67"/>
      <c r="E610" s="209"/>
      <c r="F610" s="69"/>
      <c r="G610" s="67"/>
      <c r="H610" s="67"/>
      <c r="I610" s="70"/>
    </row>
    <row r="611" spans="2:9" s="66" customFormat="1" ht="15" customHeight="1">
      <c r="B611" s="65"/>
      <c r="D611" s="67"/>
      <c r="E611" s="209"/>
      <c r="F611" s="69"/>
      <c r="G611" s="67"/>
      <c r="H611" s="67"/>
      <c r="I611" s="70"/>
    </row>
    <row r="612" spans="2:9" s="66" customFormat="1" ht="15" customHeight="1">
      <c r="B612" s="65"/>
      <c r="D612" s="67"/>
      <c r="E612" s="209"/>
      <c r="F612" s="69"/>
      <c r="G612" s="67"/>
      <c r="H612" s="67"/>
      <c r="I612" s="70"/>
    </row>
    <row r="613" spans="2:9" s="66" customFormat="1" ht="15" customHeight="1">
      <c r="B613" s="65"/>
      <c r="D613" s="67"/>
      <c r="E613" s="209"/>
      <c r="F613" s="69"/>
      <c r="G613" s="67"/>
      <c r="H613" s="67"/>
      <c r="I613" s="70"/>
    </row>
    <row r="614" spans="2:9" s="66" customFormat="1" ht="15" customHeight="1">
      <c r="B614" s="65"/>
      <c r="D614" s="67"/>
      <c r="E614" s="209"/>
      <c r="F614" s="69"/>
      <c r="G614" s="67"/>
      <c r="H614" s="67"/>
      <c r="I614" s="70"/>
    </row>
    <row r="615" spans="2:9" s="66" customFormat="1" ht="15" customHeight="1">
      <c r="B615" s="65"/>
      <c r="D615" s="67"/>
      <c r="E615" s="209"/>
      <c r="F615" s="69"/>
      <c r="G615" s="67"/>
      <c r="H615" s="67"/>
      <c r="I615" s="70"/>
    </row>
    <row r="616" spans="2:9" s="66" customFormat="1" ht="15" customHeight="1">
      <c r="B616" s="65"/>
      <c r="D616" s="67"/>
      <c r="E616" s="209"/>
      <c r="F616" s="69"/>
      <c r="G616" s="67"/>
      <c r="H616" s="67"/>
      <c r="I616" s="70"/>
    </row>
    <row r="617" spans="2:9" s="66" customFormat="1" ht="15" customHeight="1">
      <c r="B617" s="65"/>
      <c r="D617" s="67"/>
      <c r="E617" s="209"/>
      <c r="F617" s="69"/>
      <c r="G617" s="67"/>
      <c r="H617" s="67"/>
      <c r="I617" s="70"/>
    </row>
    <row r="618" spans="2:9" s="66" customFormat="1" ht="15" customHeight="1">
      <c r="B618" s="65"/>
      <c r="D618" s="67"/>
      <c r="E618" s="209"/>
      <c r="F618" s="69"/>
      <c r="G618" s="67"/>
      <c r="H618" s="67"/>
      <c r="I618" s="70"/>
    </row>
    <row r="619" spans="2:9" s="66" customFormat="1" ht="15" customHeight="1">
      <c r="B619" s="65"/>
      <c r="D619" s="67"/>
      <c r="E619" s="209"/>
      <c r="F619" s="69"/>
      <c r="G619" s="67"/>
      <c r="H619" s="67"/>
      <c r="I619" s="70"/>
    </row>
    <row r="620" spans="2:9" s="66" customFormat="1" ht="15" customHeight="1">
      <c r="B620" s="65"/>
      <c r="D620" s="67"/>
      <c r="E620" s="209"/>
      <c r="F620" s="69"/>
      <c r="G620" s="67"/>
      <c r="H620" s="67"/>
      <c r="I620" s="70"/>
    </row>
    <row r="621" spans="2:9" s="66" customFormat="1" ht="15" customHeight="1">
      <c r="B621" s="65"/>
      <c r="D621" s="67"/>
      <c r="E621" s="209"/>
      <c r="F621" s="69"/>
      <c r="G621" s="67"/>
      <c r="H621" s="67"/>
      <c r="I621" s="70"/>
    </row>
    <row r="622" spans="2:9" s="66" customFormat="1" ht="15" customHeight="1">
      <c r="B622" s="65"/>
      <c r="D622" s="67"/>
      <c r="E622" s="209"/>
      <c r="F622" s="69"/>
      <c r="G622" s="67"/>
      <c r="H622" s="67"/>
      <c r="I622" s="70"/>
    </row>
    <row r="623" spans="2:9" s="66" customFormat="1" ht="15" customHeight="1">
      <c r="B623" s="65"/>
      <c r="D623" s="67"/>
      <c r="E623" s="209"/>
      <c r="F623" s="69"/>
      <c r="G623" s="67"/>
      <c r="H623" s="67"/>
      <c r="I623" s="70"/>
    </row>
    <row r="624" spans="2:9" s="66" customFormat="1" ht="15" customHeight="1">
      <c r="B624" s="65"/>
      <c r="D624" s="67"/>
      <c r="E624" s="209"/>
      <c r="F624" s="69"/>
      <c r="G624" s="67"/>
      <c r="H624" s="67"/>
      <c r="I624" s="70"/>
    </row>
    <row r="625" spans="2:9" s="66" customFormat="1" ht="15" customHeight="1">
      <c r="B625" s="65"/>
      <c r="D625" s="67"/>
      <c r="E625" s="209"/>
      <c r="F625" s="69"/>
      <c r="G625" s="67"/>
      <c r="H625" s="67"/>
      <c r="I625" s="70"/>
    </row>
    <row r="626" spans="2:9" s="66" customFormat="1" ht="15" customHeight="1">
      <c r="B626" s="65"/>
      <c r="D626" s="67"/>
      <c r="E626" s="209"/>
      <c r="F626" s="69"/>
      <c r="G626" s="67"/>
      <c r="H626" s="67"/>
      <c r="I626" s="70"/>
    </row>
    <row r="627" spans="2:9" s="66" customFormat="1" ht="15" customHeight="1">
      <c r="B627" s="65"/>
      <c r="D627" s="67"/>
      <c r="E627" s="209"/>
      <c r="F627" s="69"/>
      <c r="G627" s="67"/>
      <c r="H627" s="67"/>
      <c r="I627" s="70"/>
    </row>
    <row r="628" spans="2:9" s="66" customFormat="1" ht="15" customHeight="1">
      <c r="B628" s="65"/>
      <c r="D628" s="67"/>
      <c r="E628" s="209"/>
      <c r="F628" s="69"/>
      <c r="G628" s="67"/>
      <c r="H628" s="67"/>
      <c r="I628" s="70"/>
    </row>
    <row r="629" spans="2:9" s="66" customFormat="1" ht="15" customHeight="1">
      <c r="B629" s="65"/>
      <c r="D629" s="67"/>
      <c r="E629" s="209"/>
      <c r="F629" s="69"/>
      <c r="G629" s="67"/>
      <c r="H629" s="67"/>
      <c r="I629" s="70"/>
    </row>
    <row r="630" spans="2:9" s="66" customFormat="1" ht="15" customHeight="1">
      <c r="B630" s="65"/>
      <c r="D630" s="67"/>
      <c r="E630" s="209"/>
      <c r="F630" s="69"/>
      <c r="G630" s="67"/>
      <c r="H630" s="67"/>
      <c r="I630" s="70"/>
    </row>
    <row r="631" spans="2:9" s="66" customFormat="1" ht="15" customHeight="1">
      <c r="B631" s="65"/>
      <c r="D631" s="67"/>
      <c r="E631" s="209"/>
      <c r="F631" s="69"/>
      <c r="G631" s="67"/>
      <c r="H631" s="67"/>
      <c r="I631" s="70"/>
    </row>
    <row r="632" spans="2:9" s="66" customFormat="1" ht="15" customHeight="1">
      <c r="B632" s="65"/>
      <c r="D632" s="67"/>
      <c r="E632" s="209"/>
      <c r="F632" s="69"/>
      <c r="G632" s="67"/>
      <c r="H632" s="67"/>
      <c r="I632" s="70"/>
    </row>
    <row r="633" spans="2:9" s="66" customFormat="1" ht="15" customHeight="1">
      <c r="B633" s="65"/>
      <c r="D633" s="67"/>
      <c r="E633" s="209"/>
      <c r="F633" s="69"/>
      <c r="G633" s="67"/>
      <c r="H633" s="67"/>
      <c r="I633" s="70"/>
    </row>
    <row r="634" spans="2:9" s="66" customFormat="1" ht="15" customHeight="1">
      <c r="B634" s="65"/>
      <c r="D634" s="67"/>
      <c r="E634" s="209"/>
      <c r="F634" s="69"/>
      <c r="G634" s="67"/>
      <c r="H634" s="67"/>
      <c r="I634" s="70"/>
    </row>
    <row r="635" spans="2:9" s="66" customFormat="1" ht="15" customHeight="1">
      <c r="B635" s="65"/>
      <c r="D635" s="67"/>
      <c r="E635" s="209"/>
      <c r="F635" s="69"/>
      <c r="G635" s="67"/>
      <c r="H635" s="67"/>
      <c r="I635" s="70"/>
    </row>
    <row r="636" spans="2:9" s="66" customFormat="1" ht="15" customHeight="1">
      <c r="B636" s="65"/>
      <c r="D636" s="67"/>
      <c r="E636" s="209"/>
      <c r="F636" s="69"/>
      <c r="G636" s="67"/>
      <c r="H636" s="67"/>
      <c r="I636" s="70"/>
    </row>
    <row r="637" spans="2:9" s="66" customFormat="1" ht="15" customHeight="1">
      <c r="B637" s="65"/>
      <c r="D637" s="67"/>
      <c r="E637" s="209"/>
      <c r="F637" s="69"/>
      <c r="G637" s="67"/>
      <c r="H637" s="67"/>
      <c r="I637" s="70"/>
    </row>
    <row r="638" spans="2:9" s="66" customFormat="1" ht="15" customHeight="1">
      <c r="B638" s="65"/>
      <c r="D638" s="67"/>
      <c r="E638" s="209"/>
      <c r="F638" s="69"/>
      <c r="G638" s="67"/>
      <c r="H638" s="67"/>
      <c r="I638" s="70"/>
    </row>
    <row r="639" spans="2:9" s="66" customFormat="1" ht="15" customHeight="1">
      <c r="B639" s="65"/>
      <c r="D639" s="67"/>
      <c r="E639" s="209"/>
      <c r="F639" s="69"/>
      <c r="G639" s="67"/>
      <c r="H639" s="67"/>
      <c r="I639" s="70"/>
    </row>
    <row r="640" spans="2:9" s="66" customFormat="1" ht="15" customHeight="1">
      <c r="B640" s="65"/>
      <c r="D640" s="67"/>
      <c r="E640" s="209"/>
      <c r="F640" s="69"/>
      <c r="G640" s="67"/>
      <c r="H640" s="67"/>
      <c r="I640" s="70"/>
    </row>
    <row r="641" spans="2:9" s="66" customFormat="1" ht="15" customHeight="1">
      <c r="B641" s="65"/>
      <c r="D641" s="67"/>
      <c r="E641" s="209"/>
      <c r="F641" s="69"/>
      <c r="G641" s="67"/>
      <c r="H641" s="67"/>
      <c r="I641" s="70"/>
    </row>
    <row r="642" spans="2:9" s="66" customFormat="1" ht="15" customHeight="1">
      <c r="B642" s="65"/>
      <c r="D642" s="67"/>
      <c r="E642" s="209"/>
      <c r="F642" s="69"/>
      <c r="G642" s="67"/>
      <c r="H642" s="67"/>
      <c r="I642" s="70"/>
    </row>
    <row r="643" spans="2:9" s="66" customFormat="1" ht="15" customHeight="1">
      <c r="B643" s="65"/>
      <c r="D643" s="67"/>
      <c r="E643" s="209"/>
      <c r="F643" s="69"/>
      <c r="G643" s="67"/>
      <c r="H643" s="67"/>
      <c r="I643" s="70"/>
    </row>
    <row r="644" spans="2:9" s="66" customFormat="1" ht="15" customHeight="1">
      <c r="B644" s="65"/>
      <c r="D644" s="67"/>
      <c r="E644" s="209"/>
      <c r="F644" s="69"/>
      <c r="G644" s="67"/>
      <c r="H644" s="67"/>
      <c r="I644" s="70"/>
    </row>
    <row r="645" spans="2:9" s="66" customFormat="1" ht="15" customHeight="1">
      <c r="B645" s="65"/>
      <c r="D645" s="67"/>
      <c r="E645" s="209"/>
      <c r="F645" s="69"/>
      <c r="G645" s="67"/>
      <c r="H645" s="67"/>
      <c r="I645" s="70"/>
    </row>
    <row r="646" spans="2:9" s="66" customFormat="1" ht="15" customHeight="1">
      <c r="B646" s="65"/>
      <c r="D646" s="67"/>
      <c r="E646" s="209"/>
      <c r="F646" s="69"/>
      <c r="G646" s="67"/>
      <c r="H646" s="67"/>
      <c r="I646" s="70"/>
    </row>
    <row r="647" spans="2:9" s="66" customFormat="1" ht="15" customHeight="1">
      <c r="B647" s="65"/>
      <c r="D647" s="67"/>
      <c r="E647" s="209"/>
      <c r="F647" s="69"/>
      <c r="G647" s="67"/>
      <c r="H647" s="67"/>
      <c r="I647" s="70"/>
    </row>
    <row r="648" spans="2:9" s="66" customFormat="1" ht="15" customHeight="1">
      <c r="B648" s="65"/>
      <c r="D648" s="67"/>
      <c r="E648" s="209"/>
      <c r="F648" s="69"/>
      <c r="G648" s="67"/>
      <c r="H648" s="67"/>
      <c r="I648" s="70"/>
    </row>
    <row r="649" spans="2:9" s="66" customFormat="1" ht="15" customHeight="1">
      <c r="B649" s="65"/>
      <c r="D649" s="67"/>
      <c r="E649" s="209"/>
      <c r="F649" s="69"/>
      <c r="G649" s="67"/>
      <c r="H649" s="67"/>
      <c r="I649" s="70"/>
    </row>
    <row r="650" spans="2:9" s="66" customFormat="1" ht="15" customHeight="1">
      <c r="B650" s="65"/>
      <c r="D650" s="67"/>
      <c r="E650" s="209"/>
      <c r="F650" s="69"/>
      <c r="G650" s="67"/>
      <c r="H650" s="67"/>
      <c r="I650" s="70"/>
    </row>
    <row r="651" spans="2:9" s="66" customFormat="1" ht="15" customHeight="1">
      <c r="B651" s="65"/>
      <c r="D651" s="67"/>
      <c r="E651" s="209"/>
      <c r="F651" s="69"/>
      <c r="G651" s="67"/>
      <c r="H651" s="67"/>
      <c r="I651" s="70"/>
    </row>
    <row r="652" spans="2:9" s="66" customFormat="1" ht="15" customHeight="1">
      <c r="B652" s="65"/>
      <c r="D652" s="67"/>
      <c r="E652" s="209"/>
      <c r="F652" s="69"/>
      <c r="G652" s="67"/>
      <c r="H652" s="67"/>
      <c r="I652" s="70"/>
    </row>
    <row r="653" spans="2:9" s="66" customFormat="1" ht="15" customHeight="1">
      <c r="B653" s="65"/>
      <c r="D653" s="67"/>
      <c r="E653" s="209"/>
      <c r="F653" s="69"/>
      <c r="G653" s="67"/>
      <c r="H653" s="67"/>
      <c r="I653" s="70"/>
    </row>
    <row r="654" spans="2:9" s="66" customFormat="1" ht="15" customHeight="1">
      <c r="B654" s="65"/>
      <c r="D654" s="67"/>
      <c r="E654" s="209"/>
      <c r="F654" s="69"/>
      <c r="G654" s="67"/>
      <c r="H654" s="67"/>
      <c r="I654" s="70"/>
    </row>
    <row r="655" spans="2:9" s="66" customFormat="1" ht="15" customHeight="1">
      <c r="B655" s="65"/>
      <c r="D655" s="67"/>
      <c r="E655" s="209"/>
      <c r="F655" s="69"/>
      <c r="G655" s="67"/>
      <c r="H655" s="67"/>
      <c r="I655" s="70"/>
    </row>
    <row r="656" spans="2:9" s="66" customFormat="1" ht="15" customHeight="1">
      <c r="B656" s="65"/>
      <c r="D656" s="67"/>
      <c r="E656" s="209"/>
      <c r="F656" s="69"/>
      <c r="G656" s="67"/>
      <c r="H656" s="67"/>
      <c r="I656" s="70"/>
    </row>
    <row r="657" spans="2:9" s="66" customFormat="1" ht="15" customHeight="1">
      <c r="B657" s="65"/>
      <c r="D657" s="67"/>
      <c r="E657" s="209"/>
      <c r="F657" s="69"/>
      <c r="G657" s="67"/>
      <c r="H657" s="67"/>
      <c r="I657" s="70"/>
    </row>
    <row r="658" spans="2:9" s="66" customFormat="1" ht="15" customHeight="1">
      <c r="B658" s="65"/>
      <c r="D658" s="67"/>
      <c r="E658" s="209"/>
      <c r="F658" s="69"/>
      <c r="G658" s="67"/>
      <c r="H658" s="67"/>
      <c r="I658" s="70"/>
    </row>
    <row r="659" spans="2:9" s="66" customFormat="1" ht="15" customHeight="1">
      <c r="B659" s="65"/>
      <c r="D659" s="67"/>
      <c r="E659" s="209"/>
      <c r="F659" s="69"/>
      <c r="G659" s="67"/>
      <c r="H659" s="67"/>
      <c r="I659" s="70"/>
    </row>
    <row r="660" spans="2:9" s="66" customFormat="1" ht="15" customHeight="1">
      <c r="B660" s="65"/>
      <c r="D660" s="67"/>
      <c r="E660" s="209"/>
      <c r="F660" s="69"/>
      <c r="G660" s="67"/>
      <c r="H660" s="67"/>
      <c r="I660" s="70"/>
    </row>
    <row r="661" spans="2:9" s="66" customFormat="1" ht="15" customHeight="1">
      <c r="B661" s="65"/>
      <c r="D661" s="67"/>
      <c r="E661" s="209"/>
      <c r="F661" s="69"/>
      <c r="G661" s="67"/>
      <c r="H661" s="67"/>
      <c r="I661" s="70"/>
    </row>
    <row r="662" spans="2:9" s="66" customFormat="1" ht="15" customHeight="1">
      <c r="B662" s="65"/>
      <c r="D662" s="67"/>
      <c r="E662" s="209"/>
      <c r="F662" s="69"/>
      <c r="G662" s="67"/>
      <c r="H662" s="67"/>
      <c r="I662" s="70"/>
    </row>
    <row r="663" spans="2:9" s="66" customFormat="1" ht="15" customHeight="1">
      <c r="B663" s="65"/>
      <c r="D663" s="67"/>
      <c r="E663" s="209"/>
      <c r="F663" s="69"/>
      <c r="G663" s="67"/>
      <c r="H663" s="67"/>
      <c r="I663" s="70"/>
    </row>
    <row r="664" spans="2:9" s="66" customFormat="1" ht="15" customHeight="1">
      <c r="B664" s="65"/>
      <c r="D664" s="67"/>
      <c r="E664" s="209"/>
      <c r="F664" s="69"/>
      <c r="G664" s="67"/>
      <c r="H664" s="67"/>
      <c r="I664" s="70"/>
    </row>
    <row r="665" spans="2:9" s="66" customFormat="1" ht="15" customHeight="1">
      <c r="B665" s="65"/>
      <c r="D665" s="67"/>
      <c r="E665" s="209"/>
      <c r="F665" s="69"/>
      <c r="G665" s="67"/>
      <c r="H665" s="67"/>
      <c r="I665" s="70"/>
    </row>
    <row r="666" spans="2:9" s="66" customFormat="1" ht="15" customHeight="1">
      <c r="B666" s="65"/>
      <c r="D666" s="67"/>
      <c r="E666" s="209"/>
      <c r="F666" s="69"/>
      <c r="G666" s="67"/>
      <c r="H666" s="67"/>
      <c r="I666" s="70"/>
    </row>
    <row r="667" spans="2:9" s="66" customFormat="1" ht="15" customHeight="1">
      <c r="B667" s="65"/>
      <c r="D667" s="67"/>
      <c r="E667" s="209"/>
      <c r="F667" s="69"/>
      <c r="G667" s="67"/>
      <c r="H667" s="67"/>
      <c r="I667" s="70"/>
    </row>
    <row r="668" spans="2:9" s="66" customFormat="1" ht="15" customHeight="1">
      <c r="B668" s="65"/>
      <c r="D668" s="67"/>
      <c r="E668" s="209"/>
      <c r="F668" s="69"/>
      <c r="G668" s="67"/>
      <c r="H668" s="67"/>
      <c r="I668" s="70"/>
    </row>
    <row r="669" spans="2:9" s="66" customFormat="1" ht="15" customHeight="1">
      <c r="B669" s="65"/>
      <c r="D669" s="67"/>
      <c r="E669" s="209"/>
      <c r="F669" s="69"/>
      <c r="G669" s="67"/>
      <c r="H669" s="67"/>
      <c r="I669" s="70"/>
    </row>
    <row r="670" spans="2:9" s="66" customFormat="1" ht="15" customHeight="1">
      <c r="B670" s="65"/>
      <c r="D670" s="67"/>
      <c r="E670" s="209"/>
      <c r="F670" s="69"/>
      <c r="G670" s="67"/>
      <c r="H670" s="67"/>
      <c r="I670" s="70"/>
    </row>
    <row r="671" spans="2:9" s="66" customFormat="1" ht="15" customHeight="1">
      <c r="B671" s="65"/>
      <c r="D671" s="67"/>
      <c r="E671" s="209"/>
      <c r="F671" s="69"/>
      <c r="G671" s="67"/>
      <c r="H671" s="67"/>
      <c r="I671" s="70"/>
    </row>
    <row r="672" spans="2:9" s="66" customFormat="1" ht="15" customHeight="1">
      <c r="B672" s="65"/>
      <c r="D672" s="67"/>
      <c r="E672" s="209"/>
      <c r="F672" s="69"/>
      <c r="G672" s="67"/>
      <c r="H672" s="67"/>
      <c r="I672" s="70"/>
    </row>
    <row r="673" spans="2:9" s="66" customFormat="1" ht="15" customHeight="1">
      <c r="B673" s="65"/>
      <c r="D673" s="67"/>
      <c r="E673" s="209"/>
      <c r="F673" s="69"/>
      <c r="G673" s="67"/>
      <c r="H673" s="67"/>
      <c r="I673" s="70"/>
    </row>
    <row r="674" spans="2:9" s="66" customFormat="1" ht="15" customHeight="1">
      <c r="B674" s="65"/>
      <c r="D674" s="67"/>
      <c r="E674" s="209"/>
      <c r="F674" s="69"/>
      <c r="G674" s="67"/>
      <c r="H674" s="67"/>
      <c r="I674" s="70"/>
    </row>
    <row r="675" spans="2:9" s="66" customFormat="1" ht="15" customHeight="1">
      <c r="B675" s="65"/>
      <c r="D675" s="67"/>
      <c r="E675" s="209"/>
      <c r="F675" s="69"/>
      <c r="G675" s="67"/>
      <c r="H675" s="67"/>
      <c r="I675" s="70"/>
    </row>
    <row r="676" spans="2:9" s="66" customFormat="1" ht="15" customHeight="1">
      <c r="B676" s="65"/>
      <c r="D676" s="67"/>
      <c r="E676" s="209"/>
      <c r="F676" s="69"/>
      <c r="G676" s="67"/>
      <c r="H676" s="67"/>
      <c r="I676" s="70"/>
    </row>
    <row r="677" spans="2:9" s="66" customFormat="1" ht="15" customHeight="1">
      <c r="B677" s="65"/>
      <c r="D677" s="67"/>
      <c r="E677" s="209"/>
      <c r="F677" s="69"/>
      <c r="G677" s="67"/>
      <c r="H677" s="67"/>
      <c r="I677" s="70"/>
    </row>
    <row r="678" spans="2:9" s="66" customFormat="1" ht="15" customHeight="1">
      <c r="B678" s="65"/>
      <c r="D678" s="67"/>
      <c r="E678" s="209"/>
      <c r="F678" s="69"/>
      <c r="G678" s="67"/>
      <c r="H678" s="67"/>
      <c r="I678" s="70"/>
    </row>
    <row r="679" spans="2:9" s="66" customFormat="1" ht="15" customHeight="1">
      <c r="B679" s="65"/>
      <c r="D679" s="67"/>
      <c r="E679" s="209"/>
      <c r="F679" s="69"/>
      <c r="G679" s="67"/>
      <c r="H679" s="67"/>
      <c r="I679" s="70"/>
    </row>
    <row r="680" spans="2:9" s="66" customFormat="1" ht="15" customHeight="1">
      <c r="B680" s="65"/>
      <c r="D680" s="67"/>
      <c r="E680" s="209"/>
      <c r="F680" s="69"/>
      <c r="G680" s="67"/>
      <c r="H680" s="67"/>
      <c r="I680" s="70"/>
    </row>
    <row r="681" spans="2:9" s="66" customFormat="1" ht="15" customHeight="1">
      <c r="B681" s="65"/>
      <c r="D681" s="67"/>
      <c r="E681" s="209"/>
      <c r="F681" s="69"/>
      <c r="G681" s="67"/>
      <c r="H681" s="67"/>
      <c r="I681" s="70"/>
    </row>
    <row r="682" spans="2:9" s="66" customFormat="1" ht="15" customHeight="1">
      <c r="B682" s="65"/>
      <c r="D682" s="67"/>
      <c r="E682" s="209"/>
      <c r="F682" s="69"/>
      <c r="G682" s="67"/>
      <c r="H682" s="67"/>
      <c r="I682" s="70"/>
    </row>
    <row r="683" spans="2:9" s="66" customFormat="1" ht="15" customHeight="1">
      <c r="B683" s="65"/>
      <c r="D683" s="67"/>
      <c r="E683" s="209"/>
      <c r="F683" s="69"/>
      <c r="G683" s="67"/>
      <c r="H683" s="67"/>
      <c r="I683" s="70"/>
    </row>
    <row r="684" spans="2:9" s="66" customFormat="1" ht="15" customHeight="1">
      <c r="B684" s="65"/>
      <c r="D684" s="67"/>
      <c r="E684" s="209"/>
      <c r="F684" s="69"/>
      <c r="G684" s="67"/>
      <c r="H684" s="67"/>
      <c r="I684" s="70"/>
    </row>
    <row r="685" spans="2:9" s="66" customFormat="1" ht="15" customHeight="1">
      <c r="B685" s="65"/>
      <c r="D685" s="67"/>
      <c r="E685" s="209"/>
      <c r="F685" s="69"/>
      <c r="G685" s="67"/>
      <c r="H685" s="67"/>
      <c r="I685" s="70"/>
    </row>
    <row r="686" spans="2:9" s="66" customFormat="1" ht="15" customHeight="1">
      <c r="B686" s="65"/>
      <c r="D686" s="67"/>
      <c r="E686" s="209"/>
      <c r="F686" s="69"/>
      <c r="G686" s="67"/>
      <c r="H686" s="67"/>
      <c r="I686" s="70"/>
    </row>
    <row r="687" spans="2:9" s="66" customFormat="1" ht="15" customHeight="1">
      <c r="B687" s="65"/>
      <c r="D687" s="67"/>
      <c r="E687" s="209"/>
      <c r="F687" s="69"/>
      <c r="G687" s="67"/>
      <c r="H687" s="67"/>
      <c r="I687" s="70"/>
    </row>
    <row r="688" spans="2:9" s="66" customFormat="1" ht="15" customHeight="1">
      <c r="B688" s="65"/>
      <c r="D688" s="67"/>
      <c r="E688" s="209"/>
      <c r="F688" s="69"/>
      <c r="G688" s="67"/>
      <c r="H688" s="67"/>
      <c r="I688" s="70"/>
    </row>
    <row r="689" spans="2:9" s="66" customFormat="1" ht="15" customHeight="1">
      <c r="B689" s="65"/>
      <c r="D689" s="67"/>
      <c r="E689" s="209"/>
      <c r="F689" s="69"/>
      <c r="G689" s="67"/>
      <c r="H689" s="67"/>
      <c r="I689" s="70"/>
    </row>
    <row r="690" spans="2:9" s="66" customFormat="1" ht="15" customHeight="1">
      <c r="B690" s="65"/>
      <c r="D690" s="67"/>
      <c r="E690" s="209"/>
      <c r="F690" s="69"/>
      <c r="G690" s="67"/>
      <c r="H690" s="67"/>
      <c r="I690" s="70"/>
    </row>
    <row r="691" spans="2:9" s="66" customFormat="1" ht="15" customHeight="1">
      <c r="B691" s="65"/>
      <c r="D691" s="67"/>
      <c r="E691" s="209"/>
      <c r="F691" s="69"/>
      <c r="G691" s="67"/>
      <c r="H691" s="67"/>
      <c r="I691" s="70"/>
    </row>
    <row r="692" spans="2:9" s="66" customFormat="1" ht="15" customHeight="1">
      <c r="B692" s="65"/>
      <c r="D692" s="67"/>
      <c r="E692" s="209"/>
      <c r="F692" s="69"/>
      <c r="G692" s="67"/>
      <c r="H692" s="67"/>
      <c r="I692" s="70"/>
    </row>
    <row r="693" spans="2:9" s="66" customFormat="1" ht="15" customHeight="1">
      <c r="B693" s="65"/>
      <c r="D693" s="67"/>
      <c r="E693" s="209"/>
      <c r="F693" s="69"/>
      <c r="G693" s="67"/>
      <c r="H693" s="67"/>
      <c r="I693" s="70"/>
    </row>
    <row r="694" spans="2:9" s="66" customFormat="1" ht="15" customHeight="1">
      <c r="B694" s="65"/>
      <c r="D694" s="67"/>
      <c r="E694" s="209"/>
      <c r="F694" s="69"/>
      <c r="G694" s="67"/>
      <c r="H694" s="67"/>
      <c r="I694" s="70"/>
    </row>
    <row r="695" spans="2:9" s="66" customFormat="1" ht="15" customHeight="1">
      <c r="B695" s="65"/>
      <c r="D695" s="67"/>
      <c r="E695" s="209"/>
      <c r="F695" s="69"/>
      <c r="G695" s="67"/>
      <c r="H695" s="67"/>
      <c r="I695" s="70"/>
    </row>
    <row r="696" spans="2:9" s="66" customFormat="1" ht="15" customHeight="1">
      <c r="B696" s="65"/>
      <c r="D696" s="67"/>
      <c r="E696" s="209"/>
      <c r="F696" s="69"/>
      <c r="G696" s="67"/>
      <c r="H696" s="67"/>
      <c r="I696" s="70"/>
    </row>
    <row r="697" spans="2:9" s="66" customFormat="1" ht="15" customHeight="1">
      <c r="B697" s="65"/>
      <c r="D697" s="67"/>
      <c r="E697" s="209"/>
      <c r="F697" s="69"/>
      <c r="G697" s="67"/>
      <c r="H697" s="67"/>
      <c r="I697" s="70"/>
    </row>
    <row r="698" spans="2:9" s="66" customFormat="1" ht="15" customHeight="1">
      <c r="B698" s="65"/>
      <c r="D698" s="67"/>
      <c r="E698" s="209"/>
      <c r="F698" s="69"/>
      <c r="G698" s="67"/>
      <c r="H698" s="67"/>
      <c r="I698" s="70"/>
    </row>
    <row r="699" spans="2:9" s="66" customFormat="1" ht="15" customHeight="1">
      <c r="B699" s="65"/>
      <c r="D699" s="67"/>
      <c r="E699" s="209"/>
      <c r="F699" s="69"/>
      <c r="G699" s="67"/>
      <c r="H699" s="67"/>
      <c r="I699" s="70"/>
    </row>
    <row r="700" spans="2:9" s="66" customFormat="1" ht="15" customHeight="1">
      <c r="B700" s="65"/>
      <c r="D700" s="67"/>
      <c r="E700" s="209"/>
      <c r="F700" s="69"/>
      <c r="G700" s="67"/>
      <c r="H700" s="67"/>
      <c r="I700" s="70"/>
    </row>
    <row r="701" spans="2:9" s="66" customFormat="1" ht="15" customHeight="1">
      <c r="B701" s="65"/>
      <c r="D701" s="67"/>
      <c r="E701" s="209"/>
      <c r="F701" s="69"/>
      <c r="G701" s="67"/>
      <c r="H701" s="67"/>
      <c r="I701" s="70"/>
    </row>
    <row r="702" spans="2:9" s="66" customFormat="1" ht="15" customHeight="1">
      <c r="B702" s="65"/>
      <c r="D702" s="67"/>
      <c r="E702" s="209"/>
      <c r="F702" s="69"/>
      <c r="G702" s="67"/>
      <c r="H702" s="67"/>
      <c r="I702" s="70"/>
    </row>
    <row r="703" spans="2:9" s="66" customFormat="1" ht="15" customHeight="1">
      <c r="B703" s="65"/>
      <c r="D703" s="67"/>
      <c r="E703" s="209"/>
      <c r="F703" s="69"/>
      <c r="G703" s="67"/>
      <c r="H703" s="67"/>
      <c r="I703" s="70"/>
    </row>
    <row r="704" spans="2:9" s="66" customFormat="1" ht="15" customHeight="1">
      <c r="B704" s="65"/>
      <c r="D704" s="67"/>
      <c r="E704" s="209"/>
      <c r="F704" s="69"/>
      <c r="G704" s="67"/>
      <c r="H704" s="67"/>
      <c r="I704" s="70"/>
    </row>
    <row r="705" spans="2:9" s="66" customFormat="1" ht="15" customHeight="1">
      <c r="B705" s="65"/>
      <c r="D705" s="67"/>
      <c r="E705" s="209"/>
      <c r="F705" s="69"/>
      <c r="G705" s="67"/>
      <c r="H705" s="67"/>
      <c r="I705" s="70"/>
    </row>
    <row r="706" spans="2:9" s="66" customFormat="1" ht="15" customHeight="1">
      <c r="B706" s="65"/>
      <c r="D706" s="67"/>
      <c r="E706" s="209"/>
      <c r="F706" s="69"/>
      <c r="G706" s="67"/>
      <c r="H706" s="67"/>
      <c r="I706" s="70"/>
    </row>
    <row r="707" spans="2:9" s="66" customFormat="1" ht="15" customHeight="1">
      <c r="B707" s="65"/>
      <c r="D707" s="67"/>
      <c r="E707" s="209"/>
      <c r="F707" s="69"/>
      <c r="G707" s="67"/>
      <c r="H707" s="67"/>
      <c r="I707" s="70"/>
    </row>
    <row r="708" spans="2:9" s="66" customFormat="1" ht="15" customHeight="1">
      <c r="B708" s="65"/>
      <c r="D708" s="67"/>
      <c r="E708" s="209"/>
      <c r="F708" s="69"/>
      <c r="G708" s="67"/>
      <c r="H708" s="67"/>
      <c r="I708" s="70"/>
    </row>
    <row r="709" spans="2:9" s="66" customFormat="1" ht="15" customHeight="1">
      <c r="B709" s="65"/>
      <c r="D709" s="67"/>
      <c r="E709" s="209"/>
      <c r="F709" s="69"/>
      <c r="G709" s="67"/>
      <c r="H709" s="67"/>
      <c r="I709" s="70"/>
    </row>
    <row r="710" spans="2:9" s="66" customFormat="1" ht="15" customHeight="1">
      <c r="B710" s="65"/>
      <c r="D710" s="67"/>
      <c r="E710" s="209"/>
      <c r="F710" s="69"/>
      <c r="G710" s="67"/>
      <c r="H710" s="67"/>
      <c r="I710" s="70"/>
    </row>
    <row r="711" spans="2:9" s="66" customFormat="1" ht="15" customHeight="1">
      <c r="B711" s="65"/>
      <c r="D711" s="67"/>
      <c r="E711" s="209"/>
      <c r="F711" s="69"/>
      <c r="G711" s="67"/>
      <c r="H711" s="67"/>
      <c r="I711" s="70"/>
    </row>
    <row r="712" spans="2:9" s="66" customFormat="1" ht="15" customHeight="1">
      <c r="B712" s="65"/>
      <c r="D712" s="67"/>
      <c r="E712" s="209"/>
      <c r="F712" s="69"/>
      <c r="G712" s="67"/>
      <c r="H712" s="67"/>
      <c r="I712" s="70"/>
    </row>
    <row r="713" spans="2:9" s="66" customFormat="1" ht="15" customHeight="1">
      <c r="B713" s="65"/>
      <c r="D713" s="67"/>
      <c r="E713" s="209"/>
      <c r="F713" s="69"/>
      <c r="G713" s="67"/>
      <c r="H713" s="67"/>
      <c r="I713" s="70"/>
    </row>
    <row r="714" spans="2:9" s="66" customFormat="1" ht="15" customHeight="1">
      <c r="B714" s="65"/>
      <c r="D714" s="67"/>
      <c r="E714" s="209"/>
      <c r="F714" s="69"/>
      <c r="G714" s="67"/>
      <c r="H714" s="67"/>
      <c r="I714" s="70"/>
    </row>
    <row r="715" spans="2:9" s="66" customFormat="1" ht="15" customHeight="1">
      <c r="B715" s="65"/>
      <c r="D715" s="67"/>
      <c r="E715" s="209"/>
      <c r="F715" s="69"/>
      <c r="G715" s="67"/>
      <c r="H715" s="67"/>
      <c r="I715" s="70"/>
    </row>
    <row r="716" spans="2:9" s="66" customFormat="1" ht="15" customHeight="1">
      <c r="B716" s="65"/>
      <c r="D716" s="67"/>
      <c r="E716" s="209"/>
      <c r="F716" s="69"/>
      <c r="G716" s="67"/>
      <c r="H716" s="67"/>
      <c r="I716" s="70"/>
    </row>
    <row r="717" spans="2:9" s="66" customFormat="1" ht="15" customHeight="1">
      <c r="B717" s="65"/>
      <c r="D717" s="67"/>
      <c r="E717" s="209"/>
      <c r="F717" s="69"/>
      <c r="G717" s="67"/>
      <c r="H717" s="67"/>
      <c r="I717" s="70"/>
    </row>
  </sheetData>
  <mergeCells count="2">
    <mergeCell ref="B6:H6"/>
    <mergeCell ref="B8:F8"/>
  </mergeCells>
  <printOptions horizontalCentered="1"/>
  <pageMargins left="0.25" right="0.25" top="0.5" bottom="1" header="0.5" footer="0.5"/>
  <pageSetup scale="80" orientation="portrait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22010A7E79724982A11E802506D64E" ma:contentTypeVersion="14" ma:contentTypeDescription="Create a new document." ma:contentTypeScope="" ma:versionID="d41d2114f5a0a655ae2d11092d232af3">
  <xsd:schema xmlns:xsd="http://www.w3.org/2001/XMLSchema" xmlns:xs="http://www.w3.org/2001/XMLSchema" xmlns:p="http://schemas.microsoft.com/office/2006/metadata/properties" xmlns:ns1="http://schemas.microsoft.com/sharepoint/v3" xmlns:ns2="f99ed009-e750-4255-b7c6-82f6e3f54e71" xmlns:ns3="af1eddb6-d1e1-4028-bbb8-6b98fe2004e9" targetNamespace="http://schemas.microsoft.com/office/2006/metadata/properties" ma:root="true" ma:fieldsID="11677a8c2c7603b56901167761778ca9" ns1:_="" ns2:_="" ns3:_="">
    <xsd:import namespace="http://schemas.microsoft.com/sharepoint/v3"/>
    <xsd:import namespace="f99ed009-e750-4255-b7c6-82f6e3f54e71"/>
    <xsd:import namespace="af1eddb6-d1e1-4028-bbb8-6b98fe2004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ed009-e750-4255-b7c6-82f6e3f54e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1eddb6-d1e1-4028-bbb8-6b98fe2004e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344AF5-47A5-4676-8A61-77B300CE5450}"/>
</file>

<file path=customXml/itemProps2.xml><?xml version="1.0" encoding="utf-8"?>
<ds:datastoreItem xmlns:ds="http://schemas.openxmlformats.org/officeDocument/2006/customXml" ds:itemID="{FA92E74F-2D53-4F1E-9F7C-621C8B7AD341}"/>
</file>

<file path=customXml/itemProps3.xml><?xml version="1.0" encoding="utf-8"?>
<ds:datastoreItem xmlns:ds="http://schemas.openxmlformats.org/officeDocument/2006/customXml" ds:itemID="{B6265BFC-6CD8-4028-BFCB-89D00F7BE3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G&amp;T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Gardiner &amp; Theobald</dc:creator>
  <cp:keywords/>
  <dc:description/>
  <cp:lastModifiedBy>Edwards, Michelle (RIOC)</cp:lastModifiedBy>
  <cp:revision/>
  <dcterms:created xsi:type="dcterms:W3CDTF">2009-11-08T17:18:02Z</dcterms:created>
  <dcterms:modified xsi:type="dcterms:W3CDTF">2021-02-05T02:03:44Z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0x010100AF22010A7E79724982A11E802506D64E</vt:lpwstr>
  </property>
</Properties>
</file>